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neue Schulen" sheetId="3" r:id="rId1"/>
    <sheet name="Erweiterung und Reaktivierung" sheetId="5" r:id="rId2"/>
    <sheet name="Sanierung" sheetId="7" r:id="rId3"/>
    <sheet name="MEB" sheetId="2" r:id="rId4"/>
  </sheets>
  <definedNames>
    <definedName name="_xlnm._FilterDatabase" localSheetId="1" hidden="1">'Erweiterung und Reaktivierung'!$A$2:$J$67</definedName>
    <definedName name="_xlnm._FilterDatabase" localSheetId="3" hidden="1">MEB!$A$2:$AG$24</definedName>
    <definedName name="_xlnm._FilterDatabase" localSheetId="0" hidden="1">'neue Schulen'!$A$2:$K$49</definedName>
    <definedName name="_xlnm._FilterDatabase" localSheetId="2" hidden="1">Sanierung!$A$2:$N$91</definedName>
    <definedName name="_xlnm.Print_Area" localSheetId="1">'Erweiterung und Reaktivierung'!$A$1:$J$73</definedName>
    <definedName name="_xlnm.Print_Area" localSheetId="3">MEB!$A$1:$AG$29</definedName>
    <definedName name="_xlnm.Print_Area" localSheetId="0">'neue Schulen'!$A$1:$K$54</definedName>
    <definedName name="_xlnm.Print_Area" localSheetId="2">Sanierung!$A$1:$N$97</definedName>
    <definedName name="_xlnm.Print_Titles" localSheetId="1">'Erweiterung und Reaktivierung'!$1:$2</definedName>
    <definedName name="_xlnm.Print_Titles" localSheetId="3">MEB!$1:$2</definedName>
    <definedName name="_xlnm.Print_Titles" localSheetId="0">'neue Schulen'!$1:$2</definedName>
    <definedName name="_xlnm.Print_Titles" localSheetId="2">Sanierung!$1:$2</definedName>
  </definedNames>
  <calcPr calcId="145621"/>
</workbook>
</file>

<file path=xl/calcChain.xml><?xml version="1.0" encoding="utf-8"?>
<calcChain xmlns="http://schemas.openxmlformats.org/spreadsheetml/2006/main">
  <c r="K94" i="7" l="1"/>
  <c r="N93" i="7"/>
  <c r="M93" i="7"/>
  <c r="K93" i="7"/>
  <c r="J90" i="7"/>
  <c r="J89" i="7"/>
  <c r="J88" i="7"/>
  <c r="J87" i="7"/>
  <c r="J86" i="7"/>
  <c r="I85" i="7"/>
  <c r="I84" i="7"/>
  <c r="H83" i="7"/>
  <c r="H82" i="7"/>
  <c r="H81" i="7"/>
  <c r="H80" i="7"/>
  <c r="H79" i="7"/>
  <c r="H78" i="7"/>
  <c r="J77" i="7"/>
  <c r="J76" i="7"/>
  <c r="J75" i="7"/>
  <c r="J74" i="7"/>
  <c r="J73" i="7"/>
  <c r="J72" i="7"/>
  <c r="J71" i="7"/>
  <c r="J70" i="7"/>
  <c r="J69" i="7"/>
  <c r="J68" i="7"/>
  <c r="J67" i="7"/>
  <c r="I63" i="7"/>
  <c r="I62" i="7"/>
  <c r="I61" i="7"/>
  <c r="H61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D34" i="7"/>
  <c r="J33" i="7"/>
  <c r="J32" i="7"/>
  <c r="H26" i="7"/>
  <c r="H25" i="7"/>
  <c r="F94" i="7"/>
  <c r="J23" i="7"/>
  <c r="J22" i="7"/>
  <c r="H18" i="7"/>
  <c r="H17" i="7"/>
  <c r="H16" i="7"/>
  <c r="H15" i="7"/>
  <c r="H14" i="7"/>
  <c r="H13" i="7"/>
  <c r="J12" i="7"/>
  <c r="L9" i="7"/>
  <c r="L94" i="7" s="1"/>
  <c r="H8" i="7"/>
  <c r="H7" i="7"/>
  <c r="H6" i="7"/>
  <c r="H5" i="7"/>
  <c r="H4" i="7"/>
  <c r="H3" i="7"/>
  <c r="D63" i="5"/>
  <c r="H62" i="5"/>
  <c r="D62" i="5"/>
  <c r="J61" i="5"/>
  <c r="F61" i="5"/>
  <c r="D60" i="5"/>
  <c r="H56" i="5"/>
  <c r="H52" i="5"/>
  <c r="E70" i="5"/>
  <c r="D51" i="5"/>
  <c r="H50" i="5"/>
  <c r="I48" i="5"/>
  <c r="D44" i="5"/>
  <c r="D42" i="5"/>
  <c r="D41" i="5"/>
  <c r="H39" i="5"/>
  <c r="D38" i="5"/>
  <c r="H37" i="5"/>
  <c r="J35" i="5"/>
  <c r="I69" i="5"/>
  <c r="H34" i="5"/>
  <c r="H33" i="5"/>
  <c r="H32" i="5"/>
  <c r="D32" i="5"/>
  <c r="D31" i="5"/>
  <c r="D30" i="5"/>
  <c r="H29" i="5"/>
  <c r="H28" i="5"/>
  <c r="F27" i="5"/>
  <c r="F70" i="5" s="1"/>
  <c r="J25" i="5"/>
  <c r="J69" i="5" s="1"/>
  <c r="H23" i="5"/>
  <c r="H20" i="5"/>
  <c r="H17" i="5"/>
  <c r="H14" i="5"/>
  <c r="H13" i="5"/>
  <c r="H12" i="5"/>
  <c r="D10" i="5"/>
  <c r="H9" i="5"/>
  <c r="H7" i="5"/>
  <c r="H4" i="5"/>
  <c r="K54" i="3"/>
  <c r="I52" i="3"/>
  <c r="H52" i="3"/>
  <c r="I51" i="3"/>
  <c r="F35" i="3"/>
  <c r="F51" i="3" s="1"/>
  <c r="D32" i="3"/>
  <c r="E31" i="3"/>
  <c r="E52" i="3" s="1"/>
  <c r="D31" i="3"/>
  <c r="D25" i="3"/>
  <c r="D16" i="3"/>
  <c r="D13" i="3"/>
  <c r="J11" i="3"/>
  <c r="J52" i="3" s="1"/>
  <c r="D8" i="3"/>
  <c r="H51" i="3"/>
  <c r="D5" i="3"/>
  <c r="D3" i="3"/>
  <c r="AA29" i="2"/>
  <c r="X27" i="2"/>
  <c r="W27" i="2"/>
  <c r="S27" i="2"/>
  <c r="R27" i="2"/>
  <c r="Q27" i="2"/>
  <c r="N27" i="2"/>
  <c r="M27" i="2"/>
  <c r="M28" i="2" s="1"/>
  <c r="J27" i="2"/>
  <c r="AG26" i="2"/>
  <c r="AF26" i="2"/>
  <c r="AE26" i="2"/>
  <c r="AD26" i="2"/>
  <c r="Z26" i="2"/>
  <c r="Y26" i="2"/>
  <c r="X26" i="2"/>
  <c r="W26" i="2"/>
  <c r="V26" i="2"/>
  <c r="U26" i="2"/>
  <c r="T26" i="2"/>
  <c r="S26" i="2"/>
  <c r="R26" i="2"/>
  <c r="Q26" i="2"/>
  <c r="O26" i="2"/>
  <c r="N26" i="2"/>
  <c r="M26" i="2"/>
  <c r="J26" i="2"/>
  <c r="H24" i="2"/>
  <c r="H23" i="2"/>
  <c r="I21" i="2"/>
  <c r="I20" i="2"/>
  <c r="H20" i="2"/>
  <c r="H18" i="2"/>
  <c r="H14" i="2"/>
  <c r="I13" i="2"/>
  <c r="H12" i="2"/>
  <c r="I10" i="2"/>
  <c r="H9" i="2"/>
  <c r="H7" i="2"/>
  <c r="H6" i="2"/>
  <c r="H5" i="2"/>
  <c r="L26" i="2"/>
  <c r="H3" i="2"/>
  <c r="L27" i="2" l="1"/>
  <c r="L29" i="2" s="1"/>
  <c r="I93" i="7"/>
  <c r="J94" i="7"/>
  <c r="I95" i="7" s="1"/>
  <c r="J93" i="7"/>
  <c r="I94" i="7"/>
  <c r="D94" i="7"/>
  <c r="D93" i="7"/>
  <c r="F93" i="7"/>
  <c r="H93" i="7"/>
  <c r="E94" i="7"/>
  <c r="E95" i="7" s="1"/>
  <c r="L93" i="7"/>
  <c r="H94" i="7"/>
  <c r="E93" i="7"/>
  <c r="F69" i="5"/>
  <c r="D70" i="5"/>
  <c r="I70" i="5"/>
  <c r="J70" i="5"/>
  <c r="H69" i="5"/>
  <c r="D69" i="5"/>
  <c r="H70" i="5"/>
  <c r="E71" i="5"/>
  <c r="E69" i="5"/>
  <c r="D51" i="3"/>
  <c r="J51" i="3"/>
  <c r="F52" i="3"/>
  <c r="D52" i="3"/>
  <c r="I53" i="3"/>
  <c r="H54" i="3" s="1"/>
  <c r="E51" i="3"/>
  <c r="H26" i="2"/>
  <c r="I27" i="2"/>
  <c r="I28" i="2" s="1"/>
  <c r="H27" i="2"/>
  <c r="I26" i="2"/>
  <c r="I71" i="5" l="1"/>
  <c r="D96" i="7"/>
  <c r="H96" i="7"/>
  <c r="D72" i="5"/>
  <c r="H72" i="5"/>
  <c r="E53" i="3"/>
  <c r="D54" i="3" s="1"/>
  <c r="H29" i="2"/>
  <c r="D97" i="7" l="1"/>
  <c r="D73" i="5"/>
</calcChain>
</file>

<file path=xl/sharedStrings.xml><?xml version="1.0" encoding="utf-8"?>
<sst xmlns="http://schemas.openxmlformats.org/spreadsheetml/2006/main" count="837" uniqueCount="323">
  <si>
    <t>Nr.</t>
  </si>
  <si>
    <t>Bezirk</t>
  </si>
  <si>
    <t>BSN</t>
  </si>
  <si>
    <t>Kapitel</t>
  </si>
  <si>
    <t xml:space="preserve"> Titel</t>
  </si>
  <si>
    <t>Investitionsvorhaben</t>
  </si>
  <si>
    <t>Dringlichkeit Bezirk</t>
  </si>
  <si>
    <t>Substanzerhalt / 
Standardanpassung</t>
  </si>
  <si>
    <t>gezielte Zuweisung Bezirke enthalten</t>
  </si>
  <si>
    <t>SIWA</t>
  </si>
  <si>
    <t>neue Schulen 2017-2021</t>
  </si>
  <si>
    <t>neue Schulen 2019-2023</t>
  </si>
  <si>
    <t>Sanierung 5,5 bis 10 Mio. €</t>
  </si>
  <si>
    <t>Sanierung über 10 Mio. €</t>
  </si>
  <si>
    <t>Erweiterung</t>
  </si>
  <si>
    <t>Reaktivierung Schulstandorte</t>
  </si>
  <si>
    <t>42 neue Schulen HA Vorlage</t>
  </si>
  <si>
    <t>Projektumsetzung</t>
  </si>
  <si>
    <t>Nummer</t>
  </si>
  <si>
    <t>Kapitel  2712</t>
  </si>
  <si>
    <t>Hinweise zum Verfahren</t>
  </si>
  <si>
    <t>mögliche Risiken</t>
  </si>
  <si>
    <t>MOBS SenSW</t>
  </si>
  <si>
    <t>BSO - Gruppe</t>
  </si>
  <si>
    <t>SenSW</t>
  </si>
  <si>
    <t>Bezirke</t>
  </si>
  <si>
    <t>S</t>
  </si>
  <si>
    <t>01</t>
  </si>
  <si>
    <t>Carl-Bolle-Grundschule; Gesamtsanierung, Waldenserstr. 20-21</t>
  </si>
  <si>
    <t>√</t>
  </si>
  <si>
    <t>Rudolf-Wissell-Grundschule, Gesamtsanierung, Ellerbeker Str. 7-8</t>
  </si>
  <si>
    <t>Neubau 4-zügige Grundschule; Adalbertstr. 53</t>
  </si>
  <si>
    <t>Neubau einer 4-zügigen Grundschule Chausseestr. / Boyenstr., 2. und 3. BA einschließlich SpH</t>
  </si>
  <si>
    <t>Umbau Schulstandort Berolinastr. zu einer Sonderschule mit dem Förderschwerpunkt "Geistige Entwicklung"</t>
  </si>
  <si>
    <t>Neubau einer 4-zügigen Grundschule; Chausseestr. / Boyenstr. 1. BA</t>
  </si>
  <si>
    <t>N 1</t>
  </si>
  <si>
    <t>Heinrich-Seidel-Grundschule; Gesamtsanierung, Ramlerstr. 9-10</t>
  </si>
  <si>
    <t xml:space="preserve">ISS Pankstr.: Sanierung und Neubau </t>
  </si>
  <si>
    <t>N 9</t>
  </si>
  <si>
    <t>Ernst-Reuter-Schule, Sanierung, Umbau, Standdardanpassung, 3 BA, Stralsunder Str.57</t>
  </si>
  <si>
    <t>01G40</t>
  </si>
  <si>
    <t>Möwensee-Grundschule; Gesamtsanierung, Afrikanische Str. 123-125</t>
  </si>
  <si>
    <t>Albert-Gutzmann-Grundschule; Gesamtsanierung, Orthstr. 1</t>
  </si>
  <si>
    <t>Leo-Leonni-Grundschule; Gesamtsanierung, Müllerstr. 158</t>
  </si>
  <si>
    <t>Schule am Schillerpark; Gesamtsanierung, Ofener Str. 6</t>
  </si>
  <si>
    <t>Lessing-Gymnasium; Gesamtsanierung, Schöningstr. 17</t>
  </si>
  <si>
    <t>Heinrich-von-Stephan-Schule; Neubau des Campus, Neues Ufer 6</t>
  </si>
  <si>
    <t>Neubau 6-zügige ISS; Sellerstr. 27-30</t>
  </si>
  <si>
    <t>02</t>
  </si>
  <si>
    <t>Neubau 2-zügige Grundschule; Oderstr. / Gürtelstr.</t>
  </si>
  <si>
    <t>??</t>
  </si>
  <si>
    <t>Neubau 3zügige Grundschule, Pufendorfstr. 2.BA</t>
  </si>
  <si>
    <t>Neubau Grundschule und Sporthalle, Corinthstr. 2.BA</t>
  </si>
  <si>
    <t xml:space="preserve">Grundschule am Traveplatz: Erweiterung um bis zu 1,8 Züge, Jessnerstr. 24-32Erweiterung der </t>
  </si>
  <si>
    <t>Kurt-Schumacher-Grundschule, Brandschutz- und Komplettsanierung Schulhauptgebäude 2.BA, Puttkammerstr.19</t>
  </si>
  <si>
    <t>Reinhardswald-Grundschule: Ersatzneubau, Gneisenaustr. 73-74</t>
  </si>
  <si>
    <t>Jens-Nydahl-Grundschule: Gesamtsanierung, Kohlfurter Str. 20</t>
  </si>
  <si>
    <t>Zille-Grundschule, Gesamtsanierung, Boxhagener Str. 45</t>
  </si>
  <si>
    <t>Lenau-Grundschule, Ersatz-Neubau, 2. BA, Nostitzstr. 60</t>
  </si>
  <si>
    <t>Nürtingen-Grundschule: Gesamtsanierung, Mariannenplatz 28</t>
  </si>
  <si>
    <t>Carl-von-Ossietzky-Schule: Gesamtsanierung, Blücherstr. 46</t>
  </si>
  <si>
    <t>Lina-Morgenstern-Schule: Gesamtsanierung, Gneisenaustr. 7</t>
  </si>
  <si>
    <t>Reflik-Vesili-Schule: Gesamtsanierung, Skalitzer Str. 55</t>
  </si>
  <si>
    <t>Leibniz-Gymnasium: Gesamtsanierung, Schleiermacherstr. 23</t>
  </si>
  <si>
    <t>Hermann-Hesse-Oberschule: Gesamtsanierung, Böckhstr. 16</t>
  </si>
  <si>
    <t>N II</t>
  </si>
  <si>
    <t>03</t>
  </si>
  <si>
    <t>Grundschule am Wasserturm: Erw. zur 3zügigen Grundschule einschl. 2-Feld-Sporthalle; Tino-Schwierzina-Str.</t>
  </si>
  <si>
    <t xml:space="preserve">Grundschule im Hasengrund, Sanierung, Ausbau Dachgeschoss einschl. Aufzug, Flucht- und Rettungswege und Erneuerung Haustechnik, Charlottenstr., </t>
  </si>
  <si>
    <t>Jeanne-Barez-Grundschule, Hauptstr.; Erweiterung auf 4 Züge</t>
  </si>
  <si>
    <t>Panke-Schule, standardgerechter Ausbau und Erweiterung</t>
  </si>
  <si>
    <t>Tesla-G: Umbau und Erweiterung, Neubau Sporthalle 3 Hallenteile;  Rudi-Arndt- / Conrad-Blenkle-Str.</t>
  </si>
  <si>
    <t>Jeanne-Barez-Schule (Filiale): Erweiterung von 1,5 auf 3,5 Züge, Neubau einer Sporthalle mit zwei Hallenteilen; Berliner Straße</t>
  </si>
  <si>
    <t>Neubau Grundschule; Blankenburger Pflasterweg</t>
  </si>
  <si>
    <t>Rosa-Luxemburg-Gym, Ergänzungsbau, Barrierefreiheit, danach Übergabe des MEB 24 für Grundschulnutzung, Kissingenstr.12</t>
  </si>
  <si>
    <t>03Gn02</t>
  </si>
  <si>
    <t>Neubau 3-zügige Grundschule; Cotheniusstr. / Conrad-Blenkle-Str.</t>
  </si>
  <si>
    <t>Grundschule unter den Bäumen , Erweiterung auf 5-Zügigkeit durch Anbau an das Bestandsgebäude, Neubau eines Erweiterungsbaus sowie 3-Feldsporthalle</t>
  </si>
  <si>
    <t>Neubau Grundschule; Heinersdorferstr. 22</t>
  </si>
  <si>
    <t>Grundschule am Planetarium, Erweiterung um 2,5 auf 5 Züge durch Errichtung eines Ergänzungsgebäudes sowie Neubau einer Sporthalle mit 3 Hallenteilen, Ella-Kay-Str.</t>
  </si>
  <si>
    <t>Neubau Grundschule (Reaktivierung); Karower Chaussee 97</t>
  </si>
  <si>
    <t>Neubau Grundschule; Michelangelostr.</t>
  </si>
  <si>
    <t>03Gn06</t>
  </si>
  <si>
    <t>Neubau 4-zügige Grundschule, Rennbahnstr. 45  2.BA</t>
  </si>
  <si>
    <t>Neubau Grundschule; S-Bhf. Pankow</t>
  </si>
  <si>
    <t>Ehem. Coubertin-Gym.: Grundinstandsetzung und Ausbau zu 5-zügigen Gym; Conrad-Blenkle-Str.</t>
  </si>
  <si>
    <t>Neubau ISS; Blankenburger Pflasterweg</t>
  </si>
  <si>
    <t>Neubau ISS; Falkenberger Str. 31</t>
  </si>
  <si>
    <t>Trelleborg-Schule: Grundinstandsetzung und Erweiterung zu einer 4,5-zügigen Grundschule, Neubau Einfeldsporthalle; Eschengraben</t>
  </si>
  <si>
    <t>Neubau ISS; Heinersdorferstr. 22</t>
  </si>
  <si>
    <t>Grundschule am Weißen See: Grundinstandsetzung und Ausbau zur 4zügigen Grundschule; Amalienstr.</t>
  </si>
  <si>
    <t>Neubau Schulkomplex: Grundschule/ISS je 4 Züge, Neubau Sporthalle; ehem. Rangierbahnhof, Berliner Str.</t>
  </si>
  <si>
    <t>39 + 40</t>
  </si>
  <si>
    <t>Bornholmer Grundschule, Erweiterung zu 5-zügiger Grundschule und Neubau Sporthalle, Ibsenstr. 17</t>
  </si>
  <si>
    <t>Elisabeth-Christinen-Grundschule: Ausbau zur 3-zügigen Grundschule durch Grundsanierung Sporthallenerweiterung, Lindenberger Str.</t>
  </si>
  <si>
    <t>Gustave-Eiffel-Schule: Sanierung und Standatsanpassung inklusive Sporthalle, Hanns-Eisler-Str</t>
  </si>
  <si>
    <t>Grundschule im Moselviertel: Erweiterung von 2,4 auf 3 Züge (Erweiterung 1 Zug), Abriss und Neubau Sporthalle mit zwei Hallenteilen und Erweiterung Mensa; Brodenbacher Weg</t>
  </si>
  <si>
    <t>Grundschule Alt-Karow: Erweiterung von 2,6 auf 3,5 Züge, Abriss des "Kulturhauses", Neubau mit Mehrzweckraum, Speiseraum und Unterrichtsräumen, Neubau Sporthalle mit 2 Hallenteilen; Bahnhofstraße</t>
  </si>
  <si>
    <t>Grundschule Am Sandhaus: Erweiterung von 2,8 auf 3,5-4 Züge, Neubau einer Sporthalle; Wiltbergstraße</t>
  </si>
  <si>
    <t>Neubau ISS 4-zügig, Haupstr. 66 (bei 03G33)</t>
  </si>
  <si>
    <t>N 2</t>
  </si>
  <si>
    <t>Platanen-Grundschule: Erweiterung von 0,8 auf 2 Züge Neubau einer Sporthalle mit einem Hallenteil, Neubau Mensa; Hauptstraße</t>
  </si>
  <si>
    <t>Denkmalgerechte Instandsetzung des Schulstandortes Pasteurstr. und Neubau einer Sporthalle mit 4 Hallenteilen, Dietrich-Bonhoeffer-Str.</t>
  </si>
  <si>
    <t>04</t>
  </si>
  <si>
    <t>Neubau Grundschule; Glockenturm</t>
  </si>
  <si>
    <t>MEB und Sporthalle inklusive Leitungsverlegung, Erwin-von-Witzleben-Grundschule, Halemweg 34/42</t>
  </si>
  <si>
    <t>Ergänzungsbau und Schließung der Baulücke für Schule und Kita, Halensee-G, Joachim-Friedrich-Str. 34</t>
  </si>
  <si>
    <t>05</t>
  </si>
  <si>
    <t>Neubau Inklusive Schwerpunktschule - Sonderpäd. Förderschwerpunkt „Geistige Entwicklung“ und Sporthalle; Goltz-/ Mertensstr.</t>
  </si>
  <si>
    <t>Neubau Grundschule; Gartenfeld</t>
  </si>
  <si>
    <t>Schule Am Staakener Kleeblatt; Erweiterung auf 6 Züge (Sek I) einschließlich 2 Züge Grundstufe und 2 Züge (Sek II); Brunsbütteler Damm</t>
  </si>
  <si>
    <t>N 3</t>
  </si>
  <si>
    <t>30. Grundschule, Gesamtsanierung; Hügelschanze</t>
  </si>
  <si>
    <t>Schule an der Jungfernheide: Umbau Schulanlage; Neubau Sporthalle; Lenther Steig (Erweiterung G Siemensstadt</t>
  </si>
  <si>
    <t>Askanier-Grundschule; Gesamtsanierung, Borkzeile</t>
  </si>
  <si>
    <t>Schule an der Haveldüne; Gesamtsanierung, Jaczostr.</t>
  </si>
  <si>
    <t>Neubau ISS; Gartenfeld</t>
  </si>
  <si>
    <t>N 4</t>
  </si>
  <si>
    <t>Martin-Buber-Oberschule (Integrierte Sekundarschule); Sanierung, Umbau, Standardanpassung, Im Spektefeld</t>
  </si>
  <si>
    <t>Carlo-Schmid-Oberschule (Integrierte Sekundarschule); Gesamtsanierung, Lutoner Str.</t>
  </si>
  <si>
    <t>Bertolt-Brecht-Oberschule (Integrierte Sekundarschule), Sanierung, Umbau, Standardanpassung, 2. BA, Wilhelmstr. 10</t>
  </si>
  <si>
    <t>B.-Traven-Gemeinschaftsschule; Gesamtsanierung, Wilhelmstr.</t>
  </si>
  <si>
    <t>Carl-Friedrich-von-Siemens-Gymnasium; Gesamtsanierung, Jungfernheideweg</t>
  </si>
  <si>
    <t>Kant-Gymnasium; Gesamtsanierung, Bismarckstr.</t>
  </si>
  <si>
    <t>06</t>
  </si>
  <si>
    <t>Sanierung und Erweiterung Fichtenberg-Gymnasium, 2. BA, Rothenburgstr. 18</t>
  </si>
  <si>
    <t>Schmitt-Ott-Oberschule: Gesamtsanierung; Plantagenstr. 8-9</t>
  </si>
  <si>
    <t>Beethoven-Gymnasium, Sanierung 2. BA; Barbarastr. 9</t>
  </si>
  <si>
    <t>Süd-Grundschule: Gesamtsanierung; Claszeile 56</t>
  </si>
  <si>
    <t>Johannes-Tews-Grundschule: Gesamtsanierung; Wasgenstr. 50</t>
  </si>
  <si>
    <t>Zinnowwald-Grundschule: Sanierung Steildach und Raumsanierung; Wilskistr. 78</t>
  </si>
  <si>
    <t>Dunant-Grundschule: Gesamtsanierung; Gritznerstr. 19-23</t>
  </si>
  <si>
    <t>Kronach-Grundschule: Gesamtsanierung; Moltkestr. 24-26</t>
  </si>
  <si>
    <t>Grundschule unter den Kastanien: Gesamtsanierung; Kastanienstr. 6-8</t>
  </si>
  <si>
    <t>Clemens-Brentano-Grundschule: Gesamtsanierung; Kommandantenstr. 83-84</t>
  </si>
  <si>
    <t>Grundschule an der Bäke: Gesamtsanierung Altbau und Sporthalle sowie Errichtung Erweiterungsbau; Haydnstr. 15</t>
  </si>
  <si>
    <t>John-F.-Kennedy-Schule: Gesamtsanierung (2.BA); Teltower Damm 87-93</t>
  </si>
  <si>
    <t>Wilma-Rudolph-Schule: Gesamtsanierung; Am Hegewinkel 2 A</t>
  </si>
  <si>
    <t>Bröndby-Schule: Gesamtsanierung; Dessauer Str. 63</t>
  </si>
  <si>
    <t>Anna-Essinger GemS: Gesamtsanierung; Tietzenweg 101/113</t>
  </si>
  <si>
    <t>Gail-S.-Halvorsen-Schule: Gesamtsanierung; Im Gehege 6-8</t>
  </si>
  <si>
    <t>Biesalski-Schule: Gesamtsanierung; Hüttenweg 40</t>
  </si>
  <si>
    <t>J.-A.-Zeune-Schule: Gesamtsanierung; Rothenburgstr. 14</t>
  </si>
  <si>
    <t>Schadow-Gymnasium: Gesamtsanierung; Beuckestr. 25-29</t>
  </si>
  <si>
    <t>Droste-Hülshoff-Oberschule: Gesamtsanierung; Schönower Str. 8</t>
  </si>
  <si>
    <t>Dreilinden-Gymnasium: Gesamtsanierung; Dreilindenstr. 49</t>
  </si>
  <si>
    <t>Werner-von-Siemens-Oberschule: Gesamtsanierung; Beskidenstr. 3</t>
  </si>
  <si>
    <t>Paulsen-Gymnasium: Gesamtsanierung; Gritznerstr. 57</t>
  </si>
  <si>
    <t>Hermann-Ehlers-Gymnasium: Gesamtsanierung; Elisenstr. 3-4</t>
  </si>
  <si>
    <t>Lilienthal-Gymnasium: Gesamtsanierung; Ringstr. 2-3</t>
  </si>
  <si>
    <t>Goethe-Gymnasium Lichterfelde: Gesamtsanierung; Drakestr. 72-75</t>
  </si>
  <si>
    <t>Willi-Graf-Gymnasium: Gesamtsanierung; Ostpreußendamm 166</t>
  </si>
  <si>
    <t>Gymnasium Steglitz: Gesamtsanierung; Heesestr. 15</t>
  </si>
  <si>
    <t>Alt-Lankwitzer Grundschule: Erweiterungsbau (Ersatzbau) und Sanierung Bestand; Schulstr. 17-21</t>
  </si>
  <si>
    <t>Nord-Grundschule: Gesamtsanierung; Potsdamer Str. 7</t>
  </si>
  <si>
    <t>Erich-Kästner-Grundschule: Gesamtsanierung; Bachstelzenweg 2-8</t>
  </si>
  <si>
    <t>Conrad-Grundschule: Gesamtsanierung; Schulstr. 4</t>
  </si>
  <si>
    <t>Mühlenau-Grundschule: Gesamtsanierung; Molsheimer Str. 7</t>
  </si>
  <si>
    <t>Schweizerhof-Grundschule: Gesamtsanierung; Leo-Baeck-Str. 28-30</t>
  </si>
  <si>
    <t>Quentin-Blake-Grundschule: Gesamtsanierung; Hüttenweg 40</t>
  </si>
  <si>
    <t>Sachsenwald-Grundschule: Gesamtsanierung; Sachsenwaldstr. 20-21</t>
  </si>
  <si>
    <t>Grundschule am Insulaner: Gesamtsanierung; Hanstedter Weg 11-15</t>
  </si>
  <si>
    <t>Athene-Grundschule: Gesamtsanierung; Curtiusstr. 37</t>
  </si>
  <si>
    <t>Paul-Schneider-Grundschule: Gesamtsanierung; Seydlitzstr. 30-34</t>
  </si>
  <si>
    <t>Giesendorfer-Grundschule: Gesamtsanierung Altbau; Ostpreußendamm 63</t>
  </si>
  <si>
    <t>Grundschule am Königsgraben: Gesamtsanierung; Gallwitzallee 136-144</t>
  </si>
  <si>
    <t>Ludwig-Bechstein-Grundschule: Gesamtsanierung; Halbauer Weg 25</t>
  </si>
  <si>
    <t>Grundschule am Karpfenteich: Gesamtsanierung; Hildburghauser Straße 135/145</t>
  </si>
  <si>
    <t>Mercator-Grundschule: Gesamtsanierung; Mercatorweg 8-10</t>
  </si>
  <si>
    <t>Neubau Grundschule; Lichterfelde Süd</t>
  </si>
  <si>
    <t>Helene-Lange-Schule: Gesamtsanierung; Lauenburger Str. 110</t>
  </si>
  <si>
    <t>Pestalozzi-Schule: Gesamtsanierung; Hartmannsweilerweg 47</t>
  </si>
  <si>
    <t>07</t>
  </si>
  <si>
    <t>Lindenhof-Grundschule: Gesamtsanierung; Reglinstr. 29</t>
  </si>
  <si>
    <t>07K12</t>
  </si>
  <si>
    <t xml:space="preserve"> Johanna-Eck-Schule: Erweiterung und Umbau zur 5,5-zügigen ISS, Ringstr. 103-106</t>
  </si>
  <si>
    <t>Spreewald-Grundschule: Gesamtsanierung; Pallasstr. 15</t>
  </si>
  <si>
    <t>Teltow-Grundschule; Gesamtsanierung; Feurigstr. 57</t>
  </si>
  <si>
    <t>Fläming-Grundschule: Grundsanierung bzw. Ersatzneubau; Illstr. 4/6</t>
  </si>
  <si>
    <t>Ruppin-Grundschule: Gesamtsanierung; Offenbacher Str. 5a</t>
  </si>
  <si>
    <t>Paul-Simmel-Grundschule: Erweiterung und Grundsanierung bzw. Ersatzneubau; Felixstr. 26-58</t>
  </si>
  <si>
    <t>Tempelherren-Grundschule: Gesamtsanierung; Boelckestr. 58-60</t>
  </si>
  <si>
    <t>Solling-Schule: Gesamtsanierung; Alt-Marienfelde 52</t>
  </si>
  <si>
    <t>Gustav-Langenscheidt-Schule: Gesamtsanierung; Belziger Str. 45/51</t>
  </si>
  <si>
    <t>Askanisches Gymnasium: Gesamtsanierung; Kaiserin-Augusta-Str. 19-20</t>
  </si>
  <si>
    <t>Eckener-Gymnasium: Gesamtsanierung; Kaiserstr. 17-21</t>
  </si>
  <si>
    <t>Georg-Büchner-Gymnasium: Gesamtsanierung; Lichtenrader Damm 224-230</t>
  </si>
  <si>
    <t>Grundschule auf dem Tempelhofer Feld (07G21): Erweiterung der Grundschule auf dem Tempelhofer Feld; Schulenburgring 7-11</t>
  </si>
  <si>
    <t>Grundschule Otzenstraße: Einrichtung einer neuen Grundschule; Otzenstraße 16/17</t>
  </si>
  <si>
    <t>Grundschule Tempelhofer Weg: Reaktivierung und Erweiterung einer Grundschule; Tempelhofer Weg 62/63</t>
  </si>
  <si>
    <t>Grundschule Marienfelder Allee: Neubau einer Grundschule; Marienfelder Allee 240 / Baußnernweg</t>
  </si>
  <si>
    <t>Ludwig-Heck-Grundschule (07G25): Reaktivierung eines zusätzlichen Standortes; Kurfürstenstraße 53</t>
  </si>
  <si>
    <t>Schule am Berlinickeplatz (07K13): Erweiterung der Schule am Berlinickeplatz (ISS); Alt-Tempelhof 53-57</t>
  </si>
  <si>
    <t>ISS Tirschenreuther Ring: Neubau einer Integrierten Sekundarschule; Tirschenreuther Ring 69</t>
  </si>
  <si>
    <t>Johanna-Eck-Schule (07K07): Erweiterung der Johanna-Eck-Schule zur mehrzügigen Gemeinschaftsschule; Ringstraße 106</t>
  </si>
  <si>
    <t>ISS Eisenacher Straße/Mariendorf: Neubau einer Integrierten Sekundarschule; Eisenacher Straße 53</t>
  </si>
  <si>
    <t>Rückert-Gymnasium (07Y02): Gesamtsanierung; Mettestr. 8</t>
  </si>
  <si>
    <t>Robert-Blum-Gymnasium (07Y01): Sanierung und Umbau; Kolonnenstraße 21</t>
  </si>
  <si>
    <t>08</t>
  </si>
  <si>
    <t>1. Gemeinschaftsschule Neukölln (Campus Rütli): Erweiterungsbauten, Rütlistr.</t>
  </si>
  <si>
    <t>Clay-Oberschule: Ersatzbau; Neudecker Weg/ August-Froehlich-Str.</t>
  </si>
  <si>
    <t>Neubau Grundschule; Koppelweg 32,38, 50-54</t>
  </si>
  <si>
    <t>Neubau Grundschule; Oderstr.</t>
  </si>
  <si>
    <t>09</t>
  </si>
  <si>
    <t>Grünauer Schule: Erweiterung zur 3/4/2 - zügigen Gemeinschaftsschule; Walchenseestr. 40</t>
  </si>
  <si>
    <t>Hans-Grade-Schule: Erweiterung zur 4-zügigen ISS einschl. Anbau Mehrzweckraum; Heuberger Weg 37</t>
  </si>
  <si>
    <t>Neubau Grundschule (Reaktivierung); Stillerzeile 100 2. BA</t>
  </si>
  <si>
    <t>Neubau Schulzentrum; Adlershof</t>
  </si>
  <si>
    <t>17 + 35</t>
  </si>
  <si>
    <t>Schule am Heidekampgraben, Sanierung und Erweiterung auf 5 Züge Grundschule einschl. Neubau Sporthalle und Ergänzungsbau; Hänselstr. 14</t>
  </si>
  <si>
    <t>Wilhelm-Bölsche-Schule, Erweiterung zur 5-zügigen ISS; Aßmannstr. 11</t>
  </si>
  <si>
    <t>Anna-Seghers , Erweiterung auf 4-3-zügigen GemS;  Radickestr. 43</t>
  </si>
  <si>
    <t>10</t>
  </si>
  <si>
    <t>Franz-Carl-Achard-Grundschule, Sanierung, Erweiterung, Neubau 12er MEB,Adolfstr. 31, Neubau und 2-Feld-Sporthalle</t>
  </si>
  <si>
    <t>Fuchsberg-Grundschule: Neubau (Habichthorst); Apfelwicklerstr. 4 / 6</t>
  </si>
  <si>
    <t>Otto-Nagel-Gymnasium: Schulergänzungsbau mit Sporthalle; Schulstr. 11</t>
  </si>
  <si>
    <t>Peter-Pan-Grundschule: Umbau und Erweiterung 1 Zug; Stolzenhagener Str. 9</t>
  </si>
  <si>
    <t>Neubau ISS Mahlsdorf, Str. an der Schule 13-19</t>
  </si>
  <si>
    <t>Errichtung eines MEB, Elsenstr. 7-9</t>
  </si>
  <si>
    <t>zukünftige Grundschule: Neubau einschließlich Turnhalle, Naumburger Ring 1,3,5 / Weißenfelser Str.</t>
  </si>
  <si>
    <t>N 5</t>
  </si>
  <si>
    <t>zukünftige ISS: Neubau einschließlich Turnhalle; Erich-Kästner-Straße</t>
  </si>
  <si>
    <t>N 6</t>
  </si>
  <si>
    <t>Neubau eines Gymnasiums einschließlich einer Turnhalle; Haltoner Str. 22</t>
  </si>
  <si>
    <t>N 7</t>
  </si>
  <si>
    <t>11</t>
  </si>
  <si>
    <t>Lew-Tolstoi-Schule: Aufstockung Schulgebäude auf 4-Züge, Neubau Sporthalle, Mehrzweckbereich, Pausenhof/Sportplatz; Römerweg 120</t>
  </si>
  <si>
    <t>Neubau 2-zügige Grundschule; Blockdammweg 60 / Ehrlichstr. 79</t>
  </si>
  <si>
    <t xml:space="preserve">Neubau 3zügige Grundschule, Hauptstr. 8-9, </t>
  </si>
  <si>
    <t>Neubau 3-zügige Grundschule, Konrad-Wolf-Str.</t>
  </si>
  <si>
    <t>Neubau 2-zügige Grundschule; Schleizer Str. 67</t>
  </si>
  <si>
    <t>Neubau 3-zügige Grundschule, Sewanstr.</t>
  </si>
  <si>
    <t>Neubau Gemeinschaftsschule; Waldowallee 115-117 (ehem. Amt f. Strahlenschutz)</t>
  </si>
  <si>
    <t>23 +34</t>
  </si>
  <si>
    <t>Reaktivierung Schulgebäude, Sporthalle und Außenanlagen; Paul-Junius-Str. 69</t>
  </si>
  <si>
    <t>Reaktivierung Schulgebäude einschl. Außenanlagen; Wartiner Str. 6</t>
  </si>
  <si>
    <t>Neubau ISS; Am breiten Luch / Rotkamp 53</t>
  </si>
  <si>
    <t>Neubau ISS; HTW-Campus Karlshorst</t>
  </si>
  <si>
    <t>N 8</t>
  </si>
  <si>
    <t>Neubau ISS und Gymnasium; Allee der Kosmonauten</t>
  </si>
  <si>
    <t>32 + 33</t>
  </si>
  <si>
    <t>Qualifizierung Standort Gutenberg-Schule / Schule am Wilhelmsberg, Sandinostr. 8-10</t>
  </si>
  <si>
    <t>Sanierung Schulgebäude, Sporthalle und Außenanlagen; Paul-Junius-Str. 25-27</t>
  </si>
  <si>
    <t xml:space="preserve">Neubau 5-zügige ISS, Sanierung Sporthalle, Außenanlagen; Wartiner Str.1-3  </t>
  </si>
  <si>
    <t>11G05</t>
  </si>
  <si>
    <t>11K10</t>
  </si>
  <si>
    <t>12</t>
  </si>
  <si>
    <t>Neubau 3-zügige Grundschule; Thurgauer Str./Aroser Allee</t>
  </si>
  <si>
    <t>Carl-Bosch-Oberschule: Erweiterung der ISS um 2 auf 6 Züge; Frohnauer Str.</t>
  </si>
  <si>
    <t xml:space="preserve">Neubau Grundschule; ehem. Flughafen Tegel </t>
  </si>
  <si>
    <t>Neubau Grundschule; Cité Pasteur</t>
  </si>
  <si>
    <t>Neubau ISS; ehem. Flughafen Tegel</t>
  </si>
  <si>
    <t>Friedrich-Engels-Gymnasium</t>
  </si>
  <si>
    <t>gute Umsetzungsmöglichkeit</t>
  </si>
  <si>
    <t xml:space="preserve">geringer Klärungsbedarf, </t>
  </si>
  <si>
    <t>großer schwieriger Klärungsbedarf</t>
  </si>
  <si>
    <t>Marianne-Buggenhagen-Schule für Körperbehinderte:Sanierung und Umbau 2.Gebäude zur Erweiterung Frderzentrum "Körperliche Entwicklung"; Ernst-busch-Straße</t>
  </si>
  <si>
    <t>Grundschule am Fehrbelliner Tor: Neubau Grundschule; Fehrbelliner Tor / Hohenzollernring</t>
  </si>
  <si>
    <t>zukünftige Grundschule: Reaktivierung/Sanierung Schulgebäude, Abriss Sporthalle, Neubau Typensporthalle, Elsenstraße 7-9</t>
  </si>
  <si>
    <t>Summe</t>
  </si>
  <si>
    <t>Kap.-Zuwachs in Plätzen</t>
  </si>
  <si>
    <t>ISS</t>
  </si>
  <si>
    <t>Gym</t>
  </si>
  <si>
    <t>Kap.-Erhalt in Plätzen</t>
  </si>
  <si>
    <t>MEB</t>
  </si>
  <si>
    <t>N 10</t>
  </si>
  <si>
    <t>=42 - 1  +  10</t>
  </si>
  <si>
    <t>01G38</t>
  </si>
  <si>
    <t>Gustav-Falke-Grundschule: MEB 16 mit Mensa; Strelitzer Str. 42</t>
  </si>
  <si>
    <t>Möwensee-Grundschule: MEB 12; Afrikanische Str. 123-125</t>
  </si>
  <si>
    <t>Neubau Grundschule: MEB 16 mit Mensa; Cotheniusstr. / Conrad-Blenkle-Str.</t>
  </si>
  <si>
    <t>720??</t>
  </si>
  <si>
    <t>Kapitel  9810</t>
  </si>
  <si>
    <t>Neubau Grundschule: MEB 16 mit Mensa; Rennbahnstr. 45</t>
  </si>
  <si>
    <t>03S03</t>
  </si>
  <si>
    <t>Helene-Haeusler-Schule: MEB 16 GE; Mendelssohnstr. 10</t>
  </si>
  <si>
    <t>05G28</t>
  </si>
  <si>
    <t>Grundschule an der Pulvermühle: MEB 16 mit Mensa, Grützmacherweg 7</t>
  </si>
  <si>
    <t>Antrag von 12 auf 16</t>
  </si>
  <si>
    <t>05G27</t>
  </si>
  <si>
    <t>Charlie-Rivel-Grundschule: MEB 12; Flankenschanze 20</t>
  </si>
  <si>
    <t>Friedenauer Gemeinschaftsschule: MEB 24; Rubensstr. 63 / Grazer Platz 1-3</t>
  </si>
  <si>
    <t>Antrag Kostensteigerung</t>
  </si>
  <si>
    <t>07K04</t>
  </si>
  <si>
    <t>Theodor-Haubach-ISS: MEB 16 mit MZR; Grimmstr. 9-11</t>
  </si>
  <si>
    <t>08G20</t>
  </si>
  <si>
    <t>Sonnen-Schule: MEB 16 mit Mensa; Dammweg 228</t>
  </si>
  <si>
    <t>09K07</t>
  </si>
  <si>
    <t>Sophie-Brahe-Gemeinschaftsschule: MEB 16 mit MZR</t>
  </si>
  <si>
    <t>09S</t>
  </si>
  <si>
    <t>Förderzentrum GE: MEB GE</t>
  </si>
  <si>
    <t>11G16</t>
  </si>
  <si>
    <t>Schule an der Victoriastadt: MEB 16 mit Mensa; Nöldnerstr. 44</t>
  </si>
  <si>
    <t>Antrag neu, dafür 3,5 Invest weniger</t>
  </si>
  <si>
    <t>11S12</t>
  </si>
  <si>
    <t>Nils-Holgersson-Schule: MEB 16 GE; Otto-Marquardt-Str. 12-14</t>
  </si>
  <si>
    <t>10G25</t>
  </si>
  <si>
    <t>Grundschuzle am Schleipfuhl: MEB 12; Nossener Str. 85</t>
  </si>
  <si>
    <t>Grüner Campus Malchow: MEB 12; Malchower Chaussee 2</t>
  </si>
  <si>
    <t>Grüner Campus: MEB 24; Doberaner Str.</t>
  </si>
  <si>
    <t>11Kn03</t>
  </si>
  <si>
    <t>Antrag Kostensteigerung um 0,3 Mio</t>
  </si>
  <si>
    <t>Neue ISS Dolgensee: MEB 24; Dolgenseestr. 60</t>
  </si>
  <si>
    <t>11G10</t>
  </si>
  <si>
    <t>Schule am Ostseekarree: MEB 12; Barther Str. 27</t>
  </si>
  <si>
    <t>Antrag neue Maßnahme BA Antrag vom 23.08.2017</t>
  </si>
  <si>
    <t>11S05</t>
  </si>
  <si>
    <t>Schule am Grünen Grund: MEB 12; Herzbergstr. 79</t>
  </si>
  <si>
    <t>12S04</t>
  </si>
  <si>
    <t>Schule am Park: MEB 16 GE; Eichborndamm 276-284</t>
  </si>
  <si>
    <t>Schule auf dem lichten Berg: MEB 16 mit Mensa; Atzpodienstr. 19</t>
  </si>
  <si>
    <t>16 Mensa</t>
  </si>
  <si>
    <t>16 GE</t>
  </si>
  <si>
    <t>16 MZR</t>
  </si>
  <si>
    <t>Modulare Ergänzungsbauten (MEB) Umsetzung durch SenSW</t>
  </si>
  <si>
    <t>Anzahl Maßnahmen</t>
  </si>
  <si>
    <t>G
 und
 S</t>
  </si>
  <si>
    <t>Heinrich-Hertz-Oberschule : Ersatzneubau mit Kapazitätserweiterung; Müncheberstr. (Ostbahnhof)</t>
  </si>
  <si>
    <t>Neubau Gundschule; Reinickendorferstr. 60/61</t>
  </si>
  <si>
    <t>Carl-Sonnenschein-Grundschule, Erweiterung und Neubau Sporthalle; Am Hellespont 4 und 6</t>
  </si>
  <si>
    <t>Sporthallenteile</t>
  </si>
  <si>
    <t>51 neue Schulen HA Vorlage</t>
  </si>
  <si>
    <t>Projekt-umsetzung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</si>
</sst>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;@"/>
    <numFmt numFmtId="165" formatCode="00\ 00"/>
    <numFmt numFmtId="166" formatCode="000\ 00"/>
  </numFmts>
  <fonts count="15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2"/>
      <name val="Calibri"/>
      <family val="2"/>
    </font>
    <font>
      <sz val="9"/>
      <color rgb="FFFF000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25">
    <xf numFmtId="0" fontId="0" fillId="0" borderId="0" xfId="0"/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/>
    <xf numFmtId="0" fontId="2" fillId="4" borderId="9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/>
    <xf numFmtId="0" fontId="1" fillId="2" borderId="14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/>
    <xf numFmtId="0" fontId="1" fillId="0" borderId="14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/>
    </xf>
    <xf numFmtId="3" fontId="1" fillId="5" borderId="12" xfId="0" applyNumberFormat="1" applyFont="1" applyFill="1" applyBorder="1" applyAlignment="1">
      <alignment horizontal="center" vertical="center" wrapText="1"/>
    </xf>
    <xf numFmtId="3" fontId="1" fillId="7" borderId="12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5" borderId="12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3" fontId="1" fillId="8" borderId="12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/>
    <xf numFmtId="0" fontId="4" fillId="7" borderId="1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5" fontId="1" fillId="6" borderId="12" xfId="0" applyNumberFormat="1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left" vertical="center" wrapText="1"/>
    </xf>
    <xf numFmtId="3" fontId="1" fillId="8" borderId="12" xfId="0" applyNumberFormat="1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 wrapText="1"/>
    </xf>
    <xf numFmtId="3" fontId="1" fillId="7" borderId="13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3" fontId="7" fillId="0" borderId="0" xfId="0" applyNumberFormat="1" applyFont="1" applyFill="1" applyAlignment="1">
      <alignment horizontal="center" vertical="center"/>
    </xf>
    <xf numFmtId="0" fontId="3" fillId="2" borderId="0" xfId="0" applyFont="1" applyFill="1"/>
    <xf numFmtId="49" fontId="3" fillId="0" borderId="0" xfId="0" applyNumberFormat="1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1" fillId="5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22" xfId="0" applyNumberFormat="1" applyFont="1" applyFill="1" applyBorder="1"/>
    <xf numFmtId="3" fontId="11" fillId="0" borderId="0" xfId="0" applyNumberFormat="1" applyFont="1" applyFill="1" applyAlignment="1">
      <alignment horizontal="center" vertical="center"/>
    </xf>
    <xf numFmtId="49" fontId="8" fillId="0" borderId="12" xfId="0" applyNumberFormat="1" applyFont="1" applyFill="1" applyBorder="1" applyAlignment="1">
      <alignment horizontal="right" vertical="center"/>
    </xf>
    <xf numFmtId="49" fontId="8" fillId="4" borderId="12" xfId="0" applyNumberFormat="1" applyFont="1" applyFill="1" applyBorder="1" applyAlignment="1">
      <alignment horizontal="right" vertical="center"/>
    </xf>
    <xf numFmtId="0" fontId="13" fillId="4" borderId="0" xfId="0" applyFont="1" applyFill="1"/>
    <xf numFmtId="3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3" fontId="8" fillId="0" borderId="22" xfId="0" applyNumberFormat="1" applyFont="1" applyFill="1" applyBorder="1"/>
    <xf numFmtId="3" fontId="14" fillId="0" borderId="22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 textRotation="90" wrapText="1"/>
    </xf>
    <xf numFmtId="1" fontId="2" fillId="0" borderId="9" xfId="0" applyNumberFormat="1" applyFont="1" applyFill="1" applyBorder="1" applyAlignment="1">
      <alignment horizontal="center" vertical="center" textRotation="90" wrapText="1"/>
    </xf>
    <xf numFmtId="1" fontId="5" fillId="0" borderId="12" xfId="0" applyNumberFormat="1" applyFont="1" applyFill="1" applyBorder="1" applyAlignment="1">
      <alignment horizontal="center" vertical="center"/>
    </xf>
    <xf numFmtId="1" fontId="8" fillId="4" borderId="0" xfId="0" applyNumberFormat="1" applyFont="1" applyFill="1" applyAlignment="1">
      <alignment horizontal="center" vertical="center"/>
    </xf>
    <xf numFmtId="1" fontId="3" fillId="0" borderId="0" xfId="0" applyNumberFormat="1" applyFont="1" applyFill="1"/>
    <xf numFmtId="49" fontId="3" fillId="0" borderId="12" xfId="0" applyNumberFormat="1" applyFont="1" applyFill="1" applyBorder="1" applyAlignment="1">
      <alignment horizontal="left" vertical="center"/>
    </xf>
    <xf numFmtId="3" fontId="8" fillId="10" borderId="22" xfId="0" applyNumberFormat="1" applyFont="1" applyFill="1" applyBorder="1" applyAlignment="1">
      <alignment horizontal="center" vertical="center"/>
    </xf>
    <xf numFmtId="3" fontId="8" fillId="3" borderId="22" xfId="0" applyNumberFormat="1" applyFont="1" applyFill="1" applyBorder="1" applyAlignment="1">
      <alignment horizontal="center" vertical="center"/>
    </xf>
    <xf numFmtId="3" fontId="14" fillId="11" borderId="22" xfId="0" applyNumberFormat="1" applyFont="1" applyFill="1" applyBorder="1" applyAlignment="1">
      <alignment horizontal="center" vertical="center"/>
    </xf>
    <xf numFmtId="3" fontId="14" fillId="9" borderId="2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3" fillId="0" borderId="0" xfId="0" applyFont="1" applyFill="1"/>
    <xf numFmtId="0" fontId="2" fillId="4" borderId="7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colors>
    <mruColors>
      <color rgb="FFFF7D7D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95250</xdr:colOff>
      <xdr:row>30</xdr:row>
      <xdr:rowOff>66675</xdr:rowOff>
    </xdr:to>
    <xdr:pic>
      <xdr:nvPicPr>
        <xdr:cNvPr id="2" name="Picture 1" descr="http://www.berlin.de/sen/bildung/schulverzeichnis_und_portraets/anwendung/transe.gif">
          <a:extLst>
            <a:ext uri="{FF2B5EF4-FFF2-40B4-BE49-F238E27FC236}">
              <a16:creationId xmlns:a16="http://schemas.microsoft.com/office/drawing/2014/main" xmlns="" id="{00000000-0008-0000-00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31445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30</xdr:row>
      <xdr:rowOff>0</xdr:rowOff>
    </xdr:from>
    <xdr:ext cx="95250" cy="66675"/>
    <xdr:pic>
      <xdr:nvPicPr>
        <xdr:cNvPr id="3" name="Picture 1" descr="http://www.berlin.de/sen/bildung/schulverzeichnis_und_portraets/anwendung/transe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31445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50</xdr:row>
      <xdr:rowOff>0</xdr:rowOff>
    </xdr:from>
    <xdr:to>
      <xdr:col>2</xdr:col>
      <xdr:colOff>95250</xdr:colOff>
      <xdr:row>50</xdr:row>
      <xdr:rowOff>66675</xdr:rowOff>
    </xdr:to>
    <xdr:pic>
      <xdr:nvPicPr>
        <xdr:cNvPr id="2" name="Picture 1" descr="http://www.berlin.de/sen/bildung/schulverzeichnis_und_portraets/anwendung/transe.gif">
          <a:extLst>
            <a:ext uri="{FF2B5EF4-FFF2-40B4-BE49-F238E27FC236}">
              <a16:creationId xmlns:a16="http://schemas.microsoft.com/office/drawing/2014/main" xmlns="" id="{00000000-0008-0000-00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31445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51</xdr:row>
      <xdr:rowOff>0</xdr:rowOff>
    </xdr:from>
    <xdr:ext cx="95250" cy="66675"/>
    <xdr:pic>
      <xdr:nvPicPr>
        <xdr:cNvPr id="3" name="Picture 1" descr="http://www.berlin.de/sen/bildung/schulverzeichnis_und_portraets/anwendung/transe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31445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90</xdr:row>
      <xdr:rowOff>0</xdr:rowOff>
    </xdr:from>
    <xdr:to>
      <xdr:col>2</xdr:col>
      <xdr:colOff>95250</xdr:colOff>
      <xdr:row>90</xdr:row>
      <xdr:rowOff>66675</xdr:rowOff>
    </xdr:to>
    <xdr:pic>
      <xdr:nvPicPr>
        <xdr:cNvPr id="2" name="Picture 1" descr="http://www.berlin.de/sen/bildung/schulverzeichnis_und_portraets/anwendung/transe.gif">
          <a:extLst>
            <a:ext uri="{FF2B5EF4-FFF2-40B4-BE49-F238E27FC236}">
              <a16:creationId xmlns:a16="http://schemas.microsoft.com/office/drawing/2014/main" xmlns="" id="{00000000-0008-0000-00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31445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90</xdr:row>
      <xdr:rowOff>0</xdr:rowOff>
    </xdr:from>
    <xdr:ext cx="95250" cy="66675"/>
    <xdr:pic>
      <xdr:nvPicPr>
        <xdr:cNvPr id="3" name="Picture 1" descr="http://www.berlin.de/sen/bildung/schulverzeichnis_und_portraets/anwendung/transe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31445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66675</xdr:rowOff>
    </xdr:to>
    <xdr:pic>
      <xdr:nvPicPr>
        <xdr:cNvPr id="2" name="Picture 1" descr="http://www.berlin.de/sen/bildung/schulverzeichnis_und_portraets/anwendung/transe.gif">
          <a:extLst>
            <a:ext uri="{FF2B5EF4-FFF2-40B4-BE49-F238E27FC236}">
              <a16:creationId xmlns:a16="http://schemas.microsoft.com/office/drawing/2014/main" xmlns="" id="{00000000-0008-0000-00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62388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12</xdr:row>
      <xdr:rowOff>0</xdr:rowOff>
    </xdr:from>
    <xdr:ext cx="95250" cy="66675"/>
    <xdr:pic>
      <xdr:nvPicPr>
        <xdr:cNvPr id="3" name="Picture 1" descr="http://www.berlin.de/sen/bildung/schulverzeichnis_und_portraets/anwendung/transe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62388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="80" zoomScaleNormal="80" workbookViewId="0">
      <pane ySplit="3120"/>
      <selection activeCell="D2" sqref="D1:D1048576"/>
      <selection pane="bottomLeft" activeCell="K6" sqref="K6"/>
    </sheetView>
  </sheetViews>
  <sheetFormatPr baseColWidth="10" defaultRowHeight="16.5" x14ac:dyDescent="0.3"/>
  <cols>
    <col min="1" max="1" width="5.42578125" style="57" customWidth="1"/>
    <col min="2" max="2" width="6.7109375" style="58" customWidth="1"/>
    <col min="3" max="3" width="51.85546875" style="55" customWidth="1"/>
    <col min="4" max="6" width="6.85546875" style="55" customWidth="1"/>
    <col min="7" max="7" width="0.85546875" style="72" customWidth="1"/>
    <col min="8" max="10" width="6.85546875" style="55" customWidth="1"/>
    <col min="11" max="11" width="7.28515625" style="55" customWidth="1"/>
    <col min="12" max="16384" width="11.42578125" style="4"/>
  </cols>
  <sheetData>
    <row r="1" spans="1:11" ht="34.5" customHeight="1" thickBot="1" x14ac:dyDescent="0.35">
      <c r="A1" s="108" t="s">
        <v>0</v>
      </c>
      <c r="B1" s="1" t="s">
        <v>1</v>
      </c>
      <c r="C1" s="110" t="s">
        <v>5</v>
      </c>
      <c r="D1" s="105" t="s">
        <v>260</v>
      </c>
      <c r="E1" s="106"/>
      <c r="F1" s="107"/>
      <c r="G1" s="68"/>
      <c r="H1" s="105" t="s">
        <v>263</v>
      </c>
      <c r="I1" s="106"/>
      <c r="J1" s="107"/>
      <c r="K1" s="103" t="s">
        <v>321</v>
      </c>
    </row>
    <row r="2" spans="1:11" s="6" customFormat="1" ht="88.5" customHeight="1" thickBot="1" x14ac:dyDescent="0.3">
      <c r="A2" s="109"/>
      <c r="B2" s="2" t="s">
        <v>18</v>
      </c>
      <c r="C2" s="111"/>
      <c r="D2" s="60" t="s">
        <v>316</v>
      </c>
      <c r="E2" s="61" t="s">
        <v>261</v>
      </c>
      <c r="F2" s="61" t="s">
        <v>262</v>
      </c>
      <c r="G2" s="69"/>
      <c r="H2" s="60" t="s">
        <v>316</v>
      </c>
      <c r="I2" s="61" t="s">
        <v>261</v>
      </c>
      <c r="J2" s="61" t="s">
        <v>262</v>
      </c>
      <c r="K2" s="104"/>
    </row>
    <row r="3" spans="1:11" s="24" customFormat="1" ht="28.5" customHeight="1" x14ac:dyDescent="0.3">
      <c r="A3" s="25">
        <v>3</v>
      </c>
      <c r="B3" s="26" t="s">
        <v>27</v>
      </c>
      <c r="C3" s="16" t="s">
        <v>31</v>
      </c>
      <c r="D3" s="28">
        <f>4*144</f>
        <v>576</v>
      </c>
      <c r="E3" s="28"/>
      <c r="F3" s="28"/>
      <c r="G3" s="71"/>
      <c r="H3" s="28"/>
      <c r="I3" s="28"/>
      <c r="J3" s="28"/>
      <c r="K3" s="30" t="s">
        <v>265</v>
      </c>
    </row>
    <row r="4" spans="1:11" s="24" customFormat="1" ht="28.5" customHeight="1" x14ac:dyDescent="0.3">
      <c r="A4" s="25">
        <v>0</v>
      </c>
      <c r="B4" s="26" t="s">
        <v>27</v>
      </c>
      <c r="C4" s="16" t="s">
        <v>32</v>
      </c>
      <c r="D4" s="28">
        <v>288</v>
      </c>
      <c r="E4" s="28"/>
      <c r="F4" s="28"/>
      <c r="G4" s="71"/>
      <c r="H4" s="28"/>
      <c r="I4" s="28"/>
      <c r="J4" s="28"/>
      <c r="K4" s="30">
        <v>1</v>
      </c>
    </row>
    <row r="5" spans="1:11" s="24" customFormat="1" ht="28.5" customHeight="1" x14ac:dyDescent="0.3">
      <c r="A5" s="25">
        <v>12</v>
      </c>
      <c r="B5" s="26" t="s">
        <v>27</v>
      </c>
      <c r="C5" s="16" t="s">
        <v>318</v>
      </c>
      <c r="D5" s="28">
        <f>4*144</f>
        <v>576</v>
      </c>
      <c r="E5" s="28"/>
      <c r="F5" s="28"/>
      <c r="G5" s="71"/>
      <c r="H5" s="28"/>
      <c r="I5" s="28"/>
      <c r="J5" s="28"/>
      <c r="K5" s="31" t="s">
        <v>35</v>
      </c>
    </row>
    <row r="6" spans="1:11" s="24" customFormat="1" ht="28.5" customHeight="1" x14ac:dyDescent="0.3">
      <c r="A6" s="25">
        <v>26</v>
      </c>
      <c r="B6" s="26" t="s">
        <v>27</v>
      </c>
      <c r="C6" s="16" t="s">
        <v>37</v>
      </c>
      <c r="D6" s="28"/>
      <c r="E6" s="28">
        <v>600</v>
      </c>
      <c r="F6" s="28"/>
      <c r="G6" s="71"/>
      <c r="H6" s="28"/>
      <c r="I6" s="28"/>
      <c r="J6" s="28"/>
      <c r="K6" s="33" t="s">
        <v>38</v>
      </c>
    </row>
    <row r="7" spans="1:11" s="24" customFormat="1" ht="28.5" customHeight="1" x14ac:dyDescent="0.3">
      <c r="A7" s="25">
        <v>6</v>
      </c>
      <c r="B7" s="26" t="s">
        <v>27</v>
      </c>
      <c r="C7" s="16" t="s">
        <v>47</v>
      </c>
      <c r="D7" s="28"/>
      <c r="E7" s="28">
        <v>400</v>
      </c>
      <c r="F7" s="28"/>
      <c r="G7" s="71"/>
      <c r="H7" s="28"/>
      <c r="I7" s="28"/>
      <c r="J7" s="28"/>
      <c r="K7" s="30">
        <v>26</v>
      </c>
    </row>
    <row r="8" spans="1:11" s="24" customFormat="1" ht="28.5" customHeight="1" x14ac:dyDescent="0.3">
      <c r="A8" s="25">
        <v>1</v>
      </c>
      <c r="B8" s="26" t="s">
        <v>48</v>
      </c>
      <c r="C8" s="16" t="s">
        <v>49</v>
      </c>
      <c r="D8" s="28">
        <f>2*144</f>
        <v>288</v>
      </c>
      <c r="E8" s="28"/>
      <c r="F8" s="28"/>
      <c r="G8" s="71"/>
      <c r="H8" s="28"/>
      <c r="I8" s="28"/>
      <c r="J8" s="28"/>
      <c r="K8" s="31">
        <v>3</v>
      </c>
    </row>
    <row r="9" spans="1:11" s="24" customFormat="1" ht="28.5" customHeight="1" x14ac:dyDescent="0.3">
      <c r="A9" s="11">
        <v>0</v>
      </c>
      <c r="B9" s="12" t="s">
        <v>48</v>
      </c>
      <c r="C9" s="16" t="s">
        <v>51</v>
      </c>
      <c r="D9" s="28">
        <v>432</v>
      </c>
      <c r="E9" s="28"/>
      <c r="F9" s="28"/>
      <c r="G9" s="71"/>
      <c r="H9" s="28"/>
      <c r="I9" s="28"/>
      <c r="J9" s="28"/>
      <c r="K9" s="34">
        <v>2</v>
      </c>
    </row>
    <row r="10" spans="1:11" s="24" customFormat="1" ht="28.5" customHeight="1" x14ac:dyDescent="0.3">
      <c r="A10" s="25">
        <v>0</v>
      </c>
      <c r="B10" s="26" t="s">
        <v>48</v>
      </c>
      <c r="C10" s="16" t="s">
        <v>52</v>
      </c>
      <c r="D10" s="28">
        <v>432</v>
      </c>
      <c r="E10" s="28"/>
      <c r="F10" s="28"/>
      <c r="G10" s="71"/>
      <c r="H10" s="28"/>
      <c r="I10" s="28"/>
      <c r="J10" s="28"/>
      <c r="K10" s="34">
        <v>4</v>
      </c>
    </row>
    <row r="11" spans="1:11" s="24" customFormat="1" ht="28.5" customHeight="1" x14ac:dyDescent="0.3">
      <c r="A11" s="11" t="s">
        <v>65</v>
      </c>
      <c r="B11" s="26" t="s">
        <v>48</v>
      </c>
      <c r="C11" s="16" t="s">
        <v>317</v>
      </c>
      <c r="D11" s="28"/>
      <c r="E11" s="28"/>
      <c r="F11" s="28">
        <v>116</v>
      </c>
      <c r="G11" s="71"/>
      <c r="H11" s="28"/>
      <c r="I11" s="28"/>
      <c r="J11" s="28">
        <f>3*116</f>
        <v>348</v>
      </c>
      <c r="K11" s="31">
        <v>27</v>
      </c>
    </row>
    <row r="12" spans="1:11" s="24" customFormat="1" ht="37.5" customHeight="1" x14ac:dyDescent="0.3">
      <c r="A12" s="11" t="s">
        <v>65</v>
      </c>
      <c r="B12" s="26" t="s">
        <v>66</v>
      </c>
      <c r="C12" s="16" t="s">
        <v>73</v>
      </c>
      <c r="D12" s="18">
        <v>432</v>
      </c>
      <c r="E12" s="18"/>
      <c r="F12" s="18"/>
      <c r="G12" s="70"/>
      <c r="H12" s="18"/>
      <c r="I12" s="18"/>
      <c r="J12" s="18"/>
      <c r="K12" s="36">
        <v>9</v>
      </c>
    </row>
    <row r="13" spans="1:11" s="24" customFormat="1" ht="45" customHeight="1" x14ac:dyDescent="0.3">
      <c r="A13" s="11">
        <v>8</v>
      </c>
      <c r="B13" s="12" t="s">
        <v>66</v>
      </c>
      <c r="C13" s="16" t="s">
        <v>76</v>
      </c>
      <c r="D13" s="28">
        <f>1.5*144</f>
        <v>216</v>
      </c>
      <c r="E13" s="28"/>
      <c r="F13" s="28"/>
      <c r="G13" s="71"/>
      <c r="H13" s="28"/>
      <c r="I13" s="28"/>
      <c r="J13" s="28"/>
      <c r="K13" s="30">
        <v>5</v>
      </c>
    </row>
    <row r="14" spans="1:11" s="24" customFormat="1" ht="28.5" customHeight="1" x14ac:dyDescent="0.3">
      <c r="A14" s="11">
        <v>18</v>
      </c>
      <c r="B14" s="12" t="s">
        <v>66</v>
      </c>
      <c r="C14" s="16" t="s">
        <v>78</v>
      </c>
      <c r="D14" s="18">
        <v>576</v>
      </c>
      <c r="E14" s="18"/>
      <c r="F14" s="18"/>
      <c r="G14" s="70"/>
      <c r="H14" s="18"/>
      <c r="I14" s="18"/>
      <c r="J14" s="18"/>
      <c r="K14" s="31">
        <v>10</v>
      </c>
    </row>
    <row r="15" spans="1:11" s="24" customFormat="1" ht="45.75" customHeight="1" x14ac:dyDescent="0.3">
      <c r="A15" s="11" t="s">
        <v>65</v>
      </c>
      <c r="B15" s="12" t="s">
        <v>66</v>
      </c>
      <c r="C15" s="16" t="s">
        <v>81</v>
      </c>
      <c r="D15" s="18">
        <v>576</v>
      </c>
      <c r="E15" s="18"/>
      <c r="F15" s="18"/>
      <c r="G15" s="70"/>
      <c r="H15" s="18"/>
      <c r="I15" s="18"/>
      <c r="J15" s="18"/>
      <c r="K15" s="36">
        <v>6</v>
      </c>
    </row>
    <row r="16" spans="1:11" s="24" customFormat="1" ht="28.5" customHeight="1" x14ac:dyDescent="0.3">
      <c r="A16" s="25">
        <v>7</v>
      </c>
      <c r="B16" s="12" t="s">
        <v>66</v>
      </c>
      <c r="C16" s="16" t="s">
        <v>83</v>
      </c>
      <c r="D16" s="28">
        <f>2.5*144</f>
        <v>360</v>
      </c>
      <c r="E16" s="28"/>
      <c r="F16" s="28"/>
      <c r="G16" s="71"/>
      <c r="H16" s="28"/>
      <c r="I16" s="28"/>
      <c r="J16" s="28"/>
      <c r="K16" s="30">
        <v>7</v>
      </c>
    </row>
    <row r="17" spans="1:11" s="24" customFormat="1" ht="28.5" customHeight="1" x14ac:dyDescent="0.3">
      <c r="A17" s="11" t="s">
        <v>65</v>
      </c>
      <c r="B17" s="12" t="s">
        <v>66</v>
      </c>
      <c r="C17" s="16" t="s">
        <v>84</v>
      </c>
      <c r="D17" s="28">
        <v>432</v>
      </c>
      <c r="E17" s="28"/>
      <c r="F17" s="28"/>
      <c r="G17" s="71"/>
      <c r="H17" s="28"/>
      <c r="I17" s="28"/>
      <c r="J17" s="28"/>
      <c r="K17" s="36">
        <v>8</v>
      </c>
    </row>
    <row r="18" spans="1:11" s="24" customFormat="1" ht="28.5" customHeight="1" x14ac:dyDescent="0.3">
      <c r="A18" s="11" t="s">
        <v>65</v>
      </c>
      <c r="B18" s="12" t="s">
        <v>66</v>
      </c>
      <c r="C18" s="16" t="s">
        <v>86</v>
      </c>
      <c r="D18" s="18"/>
      <c r="E18" s="18">
        <v>400</v>
      </c>
      <c r="F18" s="18"/>
      <c r="G18" s="70"/>
      <c r="H18" s="18"/>
      <c r="I18" s="18"/>
      <c r="J18" s="18"/>
      <c r="K18" s="36">
        <v>28</v>
      </c>
    </row>
    <row r="19" spans="1:11" s="24" customFormat="1" ht="28.5" customHeight="1" x14ac:dyDescent="0.3">
      <c r="A19" s="25">
        <v>41</v>
      </c>
      <c r="B19" s="12" t="s">
        <v>66</v>
      </c>
      <c r="C19" s="16" t="s">
        <v>89</v>
      </c>
      <c r="D19" s="18"/>
      <c r="E19" s="18">
        <v>400</v>
      </c>
      <c r="F19" s="18"/>
      <c r="G19" s="70"/>
      <c r="H19" s="18"/>
      <c r="I19" s="18"/>
      <c r="J19" s="18"/>
      <c r="K19" s="36">
        <v>30</v>
      </c>
    </row>
    <row r="20" spans="1:11" s="24" customFormat="1" ht="28.5" customHeight="1" x14ac:dyDescent="0.3">
      <c r="A20" s="25">
        <v>38</v>
      </c>
      <c r="B20" s="12" t="s">
        <v>66</v>
      </c>
      <c r="C20" s="16" t="s">
        <v>91</v>
      </c>
      <c r="D20" s="28">
        <v>576</v>
      </c>
      <c r="E20" s="28">
        <v>400</v>
      </c>
      <c r="F20" s="28"/>
      <c r="G20" s="71"/>
      <c r="H20" s="28"/>
      <c r="I20" s="28"/>
      <c r="J20" s="28"/>
      <c r="K20" s="36" t="s">
        <v>92</v>
      </c>
    </row>
    <row r="21" spans="1:11" s="24" customFormat="1" ht="28.5" customHeight="1" x14ac:dyDescent="0.3">
      <c r="A21" s="25">
        <v>15</v>
      </c>
      <c r="B21" s="26" t="s">
        <v>66</v>
      </c>
      <c r="C21" s="16" t="s">
        <v>99</v>
      </c>
      <c r="D21" s="18"/>
      <c r="E21" s="18">
        <v>400</v>
      </c>
      <c r="F21" s="18"/>
      <c r="G21" s="70"/>
      <c r="H21" s="18"/>
      <c r="I21" s="18"/>
      <c r="J21" s="18"/>
      <c r="K21" s="30" t="s">
        <v>100</v>
      </c>
    </row>
    <row r="22" spans="1:11" s="24" customFormat="1" ht="28.5" customHeight="1" x14ac:dyDescent="0.3">
      <c r="A22" s="25">
        <v>21</v>
      </c>
      <c r="B22" s="26" t="s">
        <v>103</v>
      </c>
      <c r="C22" s="16" t="s">
        <v>104</v>
      </c>
      <c r="D22" s="28">
        <v>432</v>
      </c>
      <c r="E22" s="28"/>
      <c r="F22" s="28"/>
      <c r="G22" s="71"/>
      <c r="H22" s="28"/>
      <c r="I22" s="28"/>
      <c r="J22" s="28"/>
      <c r="K22" s="31">
        <v>11</v>
      </c>
    </row>
    <row r="23" spans="1:11" s="24" customFormat="1" ht="28.5" customHeight="1" x14ac:dyDescent="0.3">
      <c r="A23" s="25">
        <v>0</v>
      </c>
      <c r="B23" s="26" t="s">
        <v>107</v>
      </c>
      <c r="C23" s="16" t="s">
        <v>108</v>
      </c>
      <c r="D23" s="28">
        <v>432</v>
      </c>
      <c r="E23" s="28"/>
      <c r="F23" s="28"/>
      <c r="G23" s="71"/>
      <c r="H23" s="28"/>
      <c r="I23" s="28"/>
      <c r="J23" s="28"/>
      <c r="K23" s="30">
        <v>12</v>
      </c>
    </row>
    <row r="24" spans="1:11" s="24" customFormat="1" ht="28.5" customHeight="1" x14ac:dyDescent="0.3">
      <c r="A24" s="11" t="s">
        <v>65</v>
      </c>
      <c r="B24" s="12" t="s">
        <v>107</v>
      </c>
      <c r="C24" s="16" t="s">
        <v>109</v>
      </c>
      <c r="D24" s="18">
        <v>576</v>
      </c>
      <c r="E24" s="18"/>
      <c r="F24" s="18"/>
      <c r="G24" s="70"/>
      <c r="H24" s="18"/>
      <c r="I24" s="18"/>
      <c r="J24" s="18"/>
      <c r="K24" s="36">
        <v>13</v>
      </c>
    </row>
    <row r="25" spans="1:11" s="24" customFormat="1" ht="28.5" customHeight="1" x14ac:dyDescent="0.3">
      <c r="A25" s="11">
        <v>31</v>
      </c>
      <c r="B25" s="12" t="s">
        <v>107</v>
      </c>
      <c r="C25" s="16" t="s">
        <v>257</v>
      </c>
      <c r="D25" s="18">
        <f>4*144</f>
        <v>576</v>
      </c>
      <c r="E25" s="18"/>
      <c r="F25" s="18"/>
      <c r="G25" s="70"/>
      <c r="H25" s="18"/>
      <c r="I25" s="18"/>
      <c r="J25" s="18"/>
      <c r="K25" s="31" t="s">
        <v>111</v>
      </c>
    </row>
    <row r="26" spans="1:11" s="24" customFormat="1" ht="28.5" customHeight="1" x14ac:dyDescent="0.3">
      <c r="A26" s="25">
        <v>0</v>
      </c>
      <c r="B26" s="12" t="s">
        <v>107</v>
      </c>
      <c r="C26" s="42" t="s">
        <v>113</v>
      </c>
      <c r="D26" s="28">
        <v>288</v>
      </c>
      <c r="E26" s="28">
        <v>200</v>
      </c>
      <c r="F26" s="28"/>
      <c r="G26" s="71"/>
      <c r="H26" s="28"/>
      <c r="I26" s="28">
        <v>400</v>
      </c>
      <c r="J26" s="28"/>
      <c r="K26" s="31">
        <v>41</v>
      </c>
    </row>
    <row r="27" spans="1:11" s="24" customFormat="1" ht="28.5" customHeight="1" x14ac:dyDescent="0.3">
      <c r="A27" s="11" t="s">
        <v>65</v>
      </c>
      <c r="B27" s="12" t="s">
        <v>107</v>
      </c>
      <c r="C27" s="16" t="s">
        <v>116</v>
      </c>
      <c r="D27" s="18"/>
      <c r="E27" s="18">
        <v>600</v>
      </c>
      <c r="F27" s="18"/>
      <c r="G27" s="70"/>
      <c r="H27" s="18"/>
      <c r="I27" s="18"/>
      <c r="J27" s="18"/>
      <c r="K27" s="36" t="s">
        <v>117</v>
      </c>
    </row>
    <row r="28" spans="1:11" s="24" customFormat="1" ht="28.5" customHeight="1" x14ac:dyDescent="0.3">
      <c r="A28" s="11" t="s">
        <v>65</v>
      </c>
      <c r="B28" s="12" t="s">
        <v>124</v>
      </c>
      <c r="C28" s="16" t="s">
        <v>169</v>
      </c>
      <c r="D28" s="18">
        <v>360</v>
      </c>
      <c r="E28" s="18"/>
      <c r="F28" s="18"/>
      <c r="G28" s="70"/>
      <c r="H28" s="18"/>
      <c r="I28" s="18"/>
      <c r="J28" s="18"/>
      <c r="K28" s="44">
        <v>14</v>
      </c>
    </row>
    <row r="29" spans="1:11" s="24" customFormat="1" ht="28.5" customHeight="1" x14ac:dyDescent="0.3">
      <c r="A29" s="25">
        <v>20</v>
      </c>
      <c r="B29" s="12" t="s">
        <v>198</v>
      </c>
      <c r="C29" s="16" t="s">
        <v>201</v>
      </c>
      <c r="D29" s="28">
        <v>432</v>
      </c>
      <c r="E29" s="28"/>
      <c r="F29" s="28"/>
      <c r="G29" s="71"/>
      <c r="H29" s="28"/>
      <c r="I29" s="28"/>
      <c r="J29" s="28"/>
      <c r="K29" s="34">
        <v>16</v>
      </c>
    </row>
    <row r="30" spans="1:11" s="24" customFormat="1" ht="43.5" customHeight="1" x14ac:dyDescent="0.3">
      <c r="A30" s="11" t="s">
        <v>65</v>
      </c>
      <c r="B30" s="12" t="s">
        <v>198</v>
      </c>
      <c r="C30" s="16" t="s">
        <v>202</v>
      </c>
      <c r="D30" s="28">
        <v>432</v>
      </c>
      <c r="E30" s="28"/>
      <c r="F30" s="28"/>
      <c r="G30" s="71"/>
      <c r="H30" s="28"/>
      <c r="I30" s="28"/>
      <c r="J30" s="28"/>
      <c r="K30" s="48">
        <v>15</v>
      </c>
    </row>
    <row r="31" spans="1:11" s="24" customFormat="1" ht="28.5" customHeight="1" x14ac:dyDescent="0.3">
      <c r="A31" s="11">
        <v>11</v>
      </c>
      <c r="B31" s="26" t="s">
        <v>203</v>
      </c>
      <c r="C31" s="16" t="s">
        <v>207</v>
      </c>
      <c r="D31" s="28">
        <f>3*144</f>
        <v>432</v>
      </c>
      <c r="E31" s="28">
        <f>6*100</f>
        <v>600</v>
      </c>
      <c r="F31" s="28"/>
      <c r="G31" s="71"/>
      <c r="H31" s="28"/>
      <c r="I31" s="28"/>
      <c r="J31" s="28"/>
      <c r="K31" s="34" t="s">
        <v>208</v>
      </c>
    </row>
    <row r="32" spans="1:11" s="24" customFormat="1" ht="28.5" customHeight="1" x14ac:dyDescent="0.3">
      <c r="A32" s="25">
        <v>51</v>
      </c>
      <c r="B32" s="26" t="s">
        <v>212</v>
      </c>
      <c r="C32" s="42" t="s">
        <v>219</v>
      </c>
      <c r="D32" s="28">
        <f>5*144</f>
        <v>720</v>
      </c>
      <c r="E32" s="28"/>
      <c r="F32" s="28"/>
      <c r="G32" s="71"/>
      <c r="H32" s="28"/>
      <c r="I32" s="28"/>
      <c r="J32" s="28"/>
      <c r="K32" s="50" t="s">
        <v>220</v>
      </c>
    </row>
    <row r="33" spans="1:11" s="24" customFormat="1" ht="28.5" customHeight="1" x14ac:dyDescent="0.3">
      <c r="A33" s="25">
        <v>0</v>
      </c>
      <c r="B33" s="26" t="s">
        <v>212</v>
      </c>
      <c r="C33" s="16" t="s">
        <v>217</v>
      </c>
      <c r="D33" s="18"/>
      <c r="E33" s="18">
        <v>400</v>
      </c>
      <c r="F33" s="18"/>
      <c r="G33" s="70"/>
      <c r="H33" s="18"/>
      <c r="I33" s="18"/>
      <c r="J33" s="18"/>
      <c r="K33" s="67">
        <v>31</v>
      </c>
    </row>
    <row r="34" spans="1:11" s="24" customFormat="1" ht="28.5" customHeight="1" x14ac:dyDescent="0.3">
      <c r="A34" s="25">
        <v>52</v>
      </c>
      <c r="B34" s="26" t="s">
        <v>212</v>
      </c>
      <c r="C34" s="42" t="s">
        <v>221</v>
      </c>
      <c r="D34" s="28"/>
      <c r="E34" s="28">
        <v>600</v>
      </c>
      <c r="F34" s="28"/>
      <c r="G34" s="71"/>
      <c r="H34" s="28"/>
      <c r="I34" s="28"/>
      <c r="J34" s="28"/>
      <c r="K34" s="50" t="s">
        <v>222</v>
      </c>
    </row>
    <row r="35" spans="1:11" s="24" customFormat="1" ht="28.5" customHeight="1" x14ac:dyDescent="0.3">
      <c r="A35" s="25">
        <v>53</v>
      </c>
      <c r="B35" s="26" t="s">
        <v>212</v>
      </c>
      <c r="C35" s="42" t="s">
        <v>223</v>
      </c>
      <c r="D35" s="28"/>
      <c r="E35" s="28"/>
      <c r="F35" s="28">
        <f>5*116</f>
        <v>580</v>
      </c>
      <c r="G35" s="71"/>
      <c r="H35" s="28"/>
      <c r="I35" s="28"/>
      <c r="J35" s="28"/>
      <c r="K35" s="50" t="s">
        <v>224</v>
      </c>
    </row>
    <row r="36" spans="1:11" s="24" customFormat="1" ht="28.5" customHeight="1" x14ac:dyDescent="0.3">
      <c r="A36" s="11">
        <v>5</v>
      </c>
      <c r="B36" s="12" t="s">
        <v>225</v>
      </c>
      <c r="C36" s="42" t="s">
        <v>227</v>
      </c>
      <c r="D36" s="28">
        <v>288</v>
      </c>
      <c r="E36" s="28"/>
      <c r="F36" s="28"/>
      <c r="G36" s="71"/>
      <c r="H36" s="28"/>
      <c r="I36" s="28"/>
      <c r="J36" s="28"/>
      <c r="K36" s="33">
        <v>22</v>
      </c>
    </row>
    <row r="37" spans="1:11" s="24" customFormat="1" ht="28.5" customHeight="1" x14ac:dyDescent="0.3">
      <c r="A37" s="25">
        <v>0</v>
      </c>
      <c r="B37" s="12" t="s">
        <v>225</v>
      </c>
      <c r="C37" s="16" t="s">
        <v>228</v>
      </c>
      <c r="D37" s="28">
        <v>432</v>
      </c>
      <c r="E37" s="28"/>
      <c r="F37" s="28"/>
      <c r="G37" s="71"/>
      <c r="H37" s="28"/>
      <c r="I37" s="28"/>
      <c r="J37" s="28"/>
      <c r="K37" s="34">
        <v>20</v>
      </c>
    </row>
    <row r="38" spans="1:11" s="43" customFormat="1" ht="28.5" customHeight="1" x14ac:dyDescent="0.25">
      <c r="A38" s="11">
        <v>0</v>
      </c>
      <c r="B38" s="12" t="s">
        <v>225</v>
      </c>
      <c r="C38" s="16" t="s">
        <v>229</v>
      </c>
      <c r="D38" s="28">
        <v>432</v>
      </c>
      <c r="E38" s="28"/>
      <c r="F38" s="28"/>
      <c r="G38" s="71"/>
      <c r="H38" s="28"/>
      <c r="I38" s="28"/>
      <c r="J38" s="28"/>
      <c r="K38" s="34">
        <v>18</v>
      </c>
    </row>
    <row r="39" spans="1:11" s="24" customFormat="1" ht="28.5" customHeight="1" x14ac:dyDescent="0.3">
      <c r="A39" s="11">
        <v>4</v>
      </c>
      <c r="B39" s="12" t="s">
        <v>225</v>
      </c>
      <c r="C39" s="16" t="s">
        <v>230</v>
      </c>
      <c r="D39" s="18">
        <v>288</v>
      </c>
      <c r="E39" s="18"/>
      <c r="F39" s="18"/>
      <c r="G39" s="70"/>
      <c r="H39" s="18"/>
      <c r="I39" s="18"/>
      <c r="J39" s="18"/>
      <c r="K39" s="34">
        <v>19</v>
      </c>
    </row>
    <row r="40" spans="1:11" s="24" customFormat="1" ht="28.5" customHeight="1" x14ac:dyDescent="0.3">
      <c r="A40" s="25">
        <v>0</v>
      </c>
      <c r="B40" s="12" t="s">
        <v>225</v>
      </c>
      <c r="C40" s="16" t="s">
        <v>231</v>
      </c>
      <c r="D40" s="28">
        <v>432</v>
      </c>
      <c r="E40" s="28"/>
      <c r="F40" s="28"/>
      <c r="G40" s="71"/>
      <c r="H40" s="28"/>
      <c r="I40" s="28"/>
      <c r="J40" s="28"/>
      <c r="K40" s="34">
        <v>21</v>
      </c>
    </row>
    <row r="41" spans="1:11" s="24" customFormat="1" ht="28.5" customHeight="1" x14ac:dyDescent="0.3">
      <c r="A41" s="11">
        <v>34</v>
      </c>
      <c r="B41" s="12" t="s">
        <v>225</v>
      </c>
      <c r="C41" s="16" t="s">
        <v>232</v>
      </c>
      <c r="D41" s="28">
        <v>576</v>
      </c>
      <c r="E41" s="28">
        <v>400</v>
      </c>
      <c r="F41" s="28"/>
      <c r="G41" s="71"/>
      <c r="H41" s="28"/>
      <c r="I41" s="28"/>
      <c r="J41" s="28"/>
      <c r="K41" s="48" t="s">
        <v>233</v>
      </c>
    </row>
    <row r="42" spans="1:11" s="24" customFormat="1" ht="28.5" customHeight="1" x14ac:dyDescent="0.3">
      <c r="A42" s="11">
        <v>19</v>
      </c>
      <c r="B42" s="12" t="s">
        <v>225</v>
      </c>
      <c r="C42" s="16" t="s">
        <v>239</v>
      </c>
      <c r="D42" s="28"/>
      <c r="E42" s="28">
        <v>600</v>
      </c>
      <c r="F42" s="28">
        <v>464</v>
      </c>
      <c r="G42" s="71"/>
      <c r="H42" s="28"/>
      <c r="I42" s="28"/>
      <c r="J42" s="28"/>
      <c r="K42" s="34" t="s">
        <v>240</v>
      </c>
    </row>
    <row r="43" spans="1:11" s="24" customFormat="1" ht="28.5" customHeight="1" x14ac:dyDescent="0.3">
      <c r="A43" s="25">
        <v>11</v>
      </c>
      <c r="B43" s="12" t="s">
        <v>225</v>
      </c>
      <c r="C43" s="16" t="s">
        <v>236</v>
      </c>
      <c r="D43" s="28"/>
      <c r="E43" s="28">
        <v>400</v>
      </c>
      <c r="F43" s="28"/>
      <c r="G43" s="71"/>
      <c r="H43" s="28"/>
      <c r="I43" s="28"/>
      <c r="J43" s="28"/>
      <c r="K43" s="34">
        <v>36</v>
      </c>
    </row>
    <row r="44" spans="1:11" s="24" customFormat="1" ht="28.5" customHeight="1" x14ac:dyDescent="0.3">
      <c r="A44" s="11" t="s">
        <v>65</v>
      </c>
      <c r="B44" s="12" t="s">
        <v>225</v>
      </c>
      <c r="C44" s="42" t="s">
        <v>237</v>
      </c>
      <c r="D44" s="28"/>
      <c r="E44" s="28">
        <v>600</v>
      </c>
      <c r="F44" s="28"/>
      <c r="G44" s="71"/>
      <c r="H44" s="28"/>
      <c r="I44" s="28"/>
      <c r="J44" s="28"/>
      <c r="K44" s="33" t="s">
        <v>238</v>
      </c>
    </row>
    <row r="45" spans="1:11" s="24" customFormat="1" ht="28.5" customHeight="1" x14ac:dyDescent="0.3">
      <c r="A45" s="11">
        <v>0</v>
      </c>
      <c r="B45" s="12" t="s">
        <v>225</v>
      </c>
      <c r="C45" s="16" t="s">
        <v>243</v>
      </c>
      <c r="D45" s="28"/>
      <c r="E45" s="28">
        <v>500</v>
      </c>
      <c r="F45" s="28"/>
      <c r="G45" s="71"/>
      <c r="H45" s="28"/>
      <c r="I45" s="28"/>
      <c r="J45" s="28"/>
      <c r="K45" s="34">
        <v>37</v>
      </c>
    </row>
    <row r="46" spans="1:11" s="24" customFormat="1" ht="28.5" customHeight="1" x14ac:dyDescent="0.3">
      <c r="A46" s="25">
        <v>10</v>
      </c>
      <c r="B46" s="26" t="s">
        <v>246</v>
      </c>
      <c r="C46" s="16" t="s">
        <v>247</v>
      </c>
      <c r="D46" s="28">
        <v>432</v>
      </c>
      <c r="E46" s="28"/>
      <c r="F46" s="28"/>
      <c r="G46" s="71"/>
      <c r="H46" s="28"/>
      <c r="I46" s="28"/>
      <c r="J46" s="28"/>
      <c r="K46" s="30">
        <v>25</v>
      </c>
    </row>
    <row r="47" spans="1:11" s="24" customFormat="1" ht="28.5" customHeight="1" x14ac:dyDescent="0.3">
      <c r="A47" s="25">
        <v>54</v>
      </c>
      <c r="B47" s="26" t="s">
        <v>246</v>
      </c>
      <c r="C47" s="16" t="s">
        <v>249</v>
      </c>
      <c r="D47" s="28">
        <v>576</v>
      </c>
      <c r="E47" s="28"/>
      <c r="F47" s="28"/>
      <c r="G47" s="71"/>
      <c r="H47" s="28"/>
      <c r="I47" s="28"/>
      <c r="J47" s="28"/>
      <c r="K47" s="52">
        <v>24</v>
      </c>
    </row>
    <row r="48" spans="1:11" s="24" customFormat="1" ht="28.5" customHeight="1" x14ac:dyDescent="0.3">
      <c r="A48" s="11" t="s">
        <v>65</v>
      </c>
      <c r="B48" s="26" t="s">
        <v>246</v>
      </c>
      <c r="C48" s="16" t="s">
        <v>250</v>
      </c>
      <c r="D48" s="28">
        <v>576</v>
      </c>
      <c r="E48" s="28"/>
      <c r="F48" s="28"/>
      <c r="G48" s="71"/>
      <c r="H48" s="28"/>
      <c r="I48" s="28"/>
      <c r="J48" s="28"/>
      <c r="K48" s="52">
        <v>42</v>
      </c>
    </row>
    <row r="49" spans="1:11" s="24" customFormat="1" ht="28.5" customHeight="1" x14ac:dyDescent="0.3">
      <c r="A49" s="11" t="s">
        <v>65</v>
      </c>
      <c r="B49" s="26" t="s">
        <v>246</v>
      </c>
      <c r="C49" s="16" t="s">
        <v>251</v>
      </c>
      <c r="D49" s="28">
        <v>600</v>
      </c>
      <c r="E49" s="28"/>
      <c r="F49" s="28"/>
      <c r="G49" s="71"/>
      <c r="H49" s="28"/>
      <c r="I49" s="28"/>
      <c r="J49" s="28"/>
      <c r="K49" s="52">
        <v>38</v>
      </c>
    </row>
    <row r="51" spans="1:11" ht="30" customHeight="1" x14ac:dyDescent="0.3">
      <c r="A51" s="53"/>
      <c r="B51" s="92"/>
      <c r="C51" s="76" t="s">
        <v>315</v>
      </c>
      <c r="D51" s="78">
        <f>SUBTOTAL(3,D3:D49)</f>
        <v>33</v>
      </c>
      <c r="E51" s="78">
        <f>SUBTOTAL(3,E3:E49)</f>
        <v>16</v>
      </c>
      <c r="F51" s="78">
        <f>SUBTOTAL(3,F3:F49)</f>
        <v>3</v>
      </c>
      <c r="G51" s="79"/>
      <c r="H51" s="78">
        <f>SUBTOTAL(3,H3:H49)</f>
        <v>0</v>
      </c>
      <c r="I51" s="78">
        <f>SUBTOTAL(3,I3:I49)</f>
        <v>1</v>
      </c>
      <c r="J51" s="78">
        <f>SUBTOTAL(3,J3:J49)</f>
        <v>1</v>
      </c>
      <c r="K51" s="30">
        <v>22</v>
      </c>
    </row>
    <row r="52" spans="1:11" ht="24.95" customHeight="1" x14ac:dyDescent="0.3">
      <c r="A52" s="86"/>
      <c r="B52" s="59"/>
      <c r="C52" s="75" t="s">
        <v>259</v>
      </c>
      <c r="D52" s="74">
        <f>SUBTOTAL(9,D3:D49)</f>
        <v>15072</v>
      </c>
      <c r="E52" s="83">
        <f>SUBTOTAL(9,E3:E46)</f>
        <v>7500</v>
      </c>
      <c r="F52" s="83">
        <f>SUBTOTAL(9,F3:F46)</f>
        <v>1160</v>
      </c>
      <c r="G52" s="84"/>
      <c r="H52" s="74">
        <f>SUBTOTAL(9,H3:H46)</f>
        <v>0</v>
      </c>
      <c r="I52" s="83">
        <f>SUBTOTAL(9,I3:I46)</f>
        <v>400</v>
      </c>
      <c r="J52" s="83">
        <f>SUBTOTAL(9,J3:J46)</f>
        <v>348</v>
      </c>
      <c r="K52" s="33">
        <v>13</v>
      </c>
    </row>
    <row r="53" spans="1:11" ht="24.95" customHeight="1" x14ac:dyDescent="0.3">
      <c r="A53" s="86"/>
      <c r="B53" s="98"/>
      <c r="C53" s="98"/>
      <c r="D53" s="73"/>
      <c r="E53" s="99">
        <f>E52+F52</f>
        <v>8660</v>
      </c>
      <c r="F53" s="99"/>
      <c r="G53" s="80"/>
      <c r="H53" s="81"/>
      <c r="I53" s="100">
        <f>I52+J52</f>
        <v>748</v>
      </c>
      <c r="J53" s="100"/>
      <c r="K53" s="52">
        <v>16</v>
      </c>
    </row>
    <row r="54" spans="1:11" ht="30" customHeight="1" x14ac:dyDescent="0.3">
      <c r="A54" s="86"/>
      <c r="B54" s="98"/>
      <c r="C54" s="98"/>
      <c r="D54" s="101">
        <f>D52+E53</f>
        <v>23732</v>
      </c>
      <c r="E54" s="101"/>
      <c r="F54" s="101"/>
      <c r="G54" s="82"/>
      <c r="H54" s="102">
        <f>H52+I53</f>
        <v>748</v>
      </c>
      <c r="I54" s="102"/>
      <c r="J54" s="102"/>
      <c r="K54" s="56">
        <f>SUBTOTAL(9,K51:K53)</f>
        <v>51</v>
      </c>
    </row>
  </sheetData>
  <autoFilter ref="A2:K49"/>
  <mergeCells count="11">
    <mergeCell ref="K1:K2"/>
    <mergeCell ref="D1:F1"/>
    <mergeCell ref="H1:J1"/>
    <mergeCell ref="A1:A2"/>
    <mergeCell ref="C1:C2"/>
    <mergeCell ref="B53:C53"/>
    <mergeCell ref="E53:F53"/>
    <mergeCell ref="I53:J53"/>
    <mergeCell ref="B54:C54"/>
    <mergeCell ref="D54:F54"/>
    <mergeCell ref="H54:J54"/>
  </mergeCells>
  <pageMargins left="0.35433070866141736" right="0.27559055118110237" top="0.82677165354330717" bottom="0.47244094488188981" header="0.35433070866141736" footer="0.27559055118110237"/>
  <pageSetup paperSize="9" scale="85" fitToHeight="20" orientation="portrait" r:id="rId1"/>
  <headerFooter>
    <oddHeader>&amp;LSenBJF
Referat I D
&amp;C&amp;"-,Fett"&amp;14Neubau
&amp;R&amp;"-,Fett"&amp;12Stand: 05.09.2017
Seite &amp;P von &amp;N</oddHeader>
    <oddFooter>&amp;L&amp;8&amp;Z&amp;F&amp;R&amp;10Seite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zoomScale="80" zoomScaleNormal="80" workbookViewId="0">
      <pane ySplit="3120" topLeftCell="A10"/>
      <selection activeCell="D2" sqref="D1:D1048576"/>
      <selection pane="bottomLeft" activeCell="A74" sqref="A74:XFD89"/>
    </sheetView>
  </sheetViews>
  <sheetFormatPr baseColWidth="10" defaultRowHeight="16.5" x14ac:dyDescent="0.3"/>
  <cols>
    <col min="1" max="1" width="5.42578125" style="57" customWidth="1"/>
    <col min="2" max="2" width="6.7109375" style="58" customWidth="1"/>
    <col min="3" max="3" width="51.85546875" style="55" customWidth="1"/>
    <col min="4" max="6" width="6.85546875" style="55" customWidth="1"/>
    <col min="7" max="7" width="0.85546875" style="72" customWidth="1"/>
    <col min="8" max="10" width="6.85546875" style="55" customWidth="1"/>
    <col min="11" max="16384" width="11.42578125" style="4"/>
  </cols>
  <sheetData>
    <row r="1" spans="1:10" ht="51.75" customHeight="1" thickBot="1" x14ac:dyDescent="0.35">
      <c r="A1" s="108" t="s">
        <v>0</v>
      </c>
      <c r="B1" s="1" t="s">
        <v>1</v>
      </c>
      <c r="C1" s="110" t="s">
        <v>5</v>
      </c>
      <c r="D1" s="105" t="s">
        <v>260</v>
      </c>
      <c r="E1" s="106"/>
      <c r="F1" s="107"/>
      <c r="G1" s="68"/>
      <c r="H1" s="105" t="s">
        <v>263</v>
      </c>
      <c r="I1" s="106"/>
      <c r="J1" s="107"/>
    </row>
    <row r="2" spans="1:10" s="6" customFormat="1" ht="127.5" customHeight="1" thickBot="1" x14ac:dyDescent="0.3">
      <c r="A2" s="109"/>
      <c r="B2" s="2" t="s">
        <v>18</v>
      </c>
      <c r="C2" s="111"/>
      <c r="D2" s="60" t="s">
        <v>316</v>
      </c>
      <c r="E2" s="61" t="s">
        <v>261</v>
      </c>
      <c r="F2" s="61" t="s">
        <v>262</v>
      </c>
      <c r="G2" s="69"/>
      <c r="H2" s="60" t="s">
        <v>316</v>
      </c>
      <c r="I2" s="61" t="s">
        <v>261</v>
      </c>
      <c r="J2" s="61" t="s">
        <v>262</v>
      </c>
    </row>
    <row r="3" spans="1:10" s="24" customFormat="1" ht="28.5" customHeight="1" x14ac:dyDescent="0.3">
      <c r="A3" s="25">
        <v>0</v>
      </c>
      <c r="B3" s="26" t="s">
        <v>27</v>
      </c>
      <c r="C3" s="16" t="s">
        <v>34</v>
      </c>
      <c r="D3" s="28">
        <v>288</v>
      </c>
      <c r="E3" s="28"/>
      <c r="F3" s="28"/>
      <c r="G3" s="71"/>
      <c r="H3" s="28"/>
      <c r="I3" s="28"/>
      <c r="J3" s="28"/>
    </row>
    <row r="4" spans="1:10" s="24" customFormat="1" ht="28.5" customHeight="1" x14ac:dyDescent="0.3">
      <c r="A4" s="11">
        <v>0</v>
      </c>
      <c r="B4" s="26" t="s">
        <v>27</v>
      </c>
      <c r="C4" s="16" t="s">
        <v>33</v>
      </c>
      <c r="D4" s="28">
        <v>64</v>
      </c>
      <c r="E4" s="28"/>
      <c r="F4" s="28"/>
      <c r="G4" s="71"/>
      <c r="H4" s="28">
        <f>160-D4</f>
        <v>96</v>
      </c>
      <c r="I4" s="28"/>
      <c r="J4" s="28"/>
    </row>
    <row r="5" spans="1:10" s="24" customFormat="1" ht="28.5" customHeight="1" x14ac:dyDescent="0.3">
      <c r="A5" s="25">
        <v>22</v>
      </c>
      <c r="B5" s="26" t="s">
        <v>48</v>
      </c>
      <c r="C5" s="16" t="s">
        <v>53</v>
      </c>
      <c r="D5" s="28">
        <v>144</v>
      </c>
      <c r="E5" s="28"/>
      <c r="F5" s="28"/>
      <c r="G5" s="71"/>
      <c r="H5" s="28">
        <v>288</v>
      </c>
      <c r="I5" s="28"/>
      <c r="J5" s="28"/>
    </row>
    <row r="6" spans="1:10" s="24" customFormat="1" ht="38.25" customHeight="1" x14ac:dyDescent="0.3">
      <c r="A6" s="25">
        <v>29</v>
      </c>
      <c r="B6" s="12" t="s">
        <v>66</v>
      </c>
      <c r="C6" s="16" t="s">
        <v>79</v>
      </c>
      <c r="D6" s="28">
        <v>360</v>
      </c>
      <c r="E6" s="28"/>
      <c r="F6" s="28"/>
      <c r="G6" s="71"/>
      <c r="H6" s="28">
        <v>360</v>
      </c>
      <c r="I6" s="28"/>
      <c r="J6" s="28"/>
    </row>
    <row r="7" spans="1:10" s="24" customFormat="1" ht="28.5" customHeight="1" x14ac:dyDescent="0.3">
      <c r="A7" s="11">
        <v>13</v>
      </c>
      <c r="B7" s="12" t="s">
        <v>66</v>
      </c>
      <c r="C7" s="16" t="s">
        <v>93</v>
      </c>
      <c r="D7" s="28">
        <v>144</v>
      </c>
      <c r="E7" s="28"/>
      <c r="F7" s="28"/>
      <c r="G7" s="71"/>
      <c r="H7" s="28">
        <f>4*144</f>
        <v>576</v>
      </c>
      <c r="I7" s="28"/>
      <c r="J7" s="28"/>
    </row>
    <row r="8" spans="1:10" s="24" customFormat="1" ht="28.5" customHeight="1" x14ac:dyDescent="0.3">
      <c r="A8" s="25">
        <v>0</v>
      </c>
      <c r="B8" s="12" t="s">
        <v>66</v>
      </c>
      <c r="C8" s="16" t="s">
        <v>90</v>
      </c>
      <c r="D8" s="28">
        <v>144</v>
      </c>
      <c r="E8" s="28"/>
      <c r="F8" s="28"/>
      <c r="G8" s="71"/>
      <c r="H8" s="28">
        <v>432</v>
      </c>
      <c r="I8" s="28"/>
      <c r="J8" s="28"/>
    </row>
    <row r="9" spans="1:10" s="24" customFormat="1" ht="40.5" customHeight="1" x14ac:dyDescent="0.3">
      <c r="A9" s="25">
        <v>57</v>
      </c>
      <c r="B9" s="26" t="s">
        <v>66</v>
      </c>
      <c r="C9" s="38" t="s">
        <v>96</v>
      </c>
      <c r="D9" s="28">
        <v>72</v>
      </c>
      <c r="E9" s="28"/>
      <c r="F9" s="28"/>
      <c r="G9" s="71"/>
      <c r="H9" s="28">
        <f>2.5*144</f>
        <v>360</v>
      </c>
      <c r="I9" s="28"/>
      <c r="J9" s="28"/>
    </row>
    <row r="10" spans="1:10" s="24" customFormat="1" ht="28.5" customHeight="1" x14ac:dyDescent="0.3">
      <c r="A10" s="25">
        <v>16</v>
      </c>
      <c r="B10" s="12" t="s">
        <v>66</v>
      </c>
      <c r="C10" s="16" t="s">
        <v>77</v>
      </c>
      <c r="D10" s="28">
        <f>2.5*144</f>
        <v>360</v>
      </c>
      <c r="E10" s="28"/>
      <c r="F10" s="28"/>
      <c r="G10" s="71"/>
      <c r="H10" s="28">
        <v>360</v>
      </c>
      <c r="I10" s="28"/>
      <c r="J10" s="28"/>
    </row>
    <row r="11" spans="1:10" s="24" customFormat="1" ht="28.5" customHeight="1" x14ac:dyDescent="0.3">
      <c r="A11" s="25">
        <v>0</v>
      </c>
      <c r="B11" s="12" t="s">
        <v>66</v>
      </c>
      <c r="C11" s="38" t="s">
        <v>67</v>
      </c>
      <c r="D11" s="28">
        <v>216</v>
      </c>
      <c r="E11" s="28"/>
      <c r="F11" s="28"/>
      <c r="G11" s="71"/>
      <c r="H11" s="28">
        <v>216</v>
      </c>
      <c r="I11" s="28"/>
      <c r="J11" s="28"/>
    </row>
    <row r="12" spans="1:10" s="24" customFormat="1" ht="28.5" customHeight="1" x14ac:dyDescent="0.3">
      <c r="A12" s="25">
        <v>43</v>
      </c>
      <c r="B12" s="26" t="s">
        <v>66</v>
      </c>
      <c r="C12" s="38" t="s">
        <v>97</v>
      </c>
      <c r="D12" s="28">
        <v>144</v>
      </c>
      <c r="E12" s="28"/>
      <c r="F12" s="28"/>
      <c r="G12" s="71"/>
      <c r="H12" s="28">
        <f>2.5*144</f>
        <v>360</v>
      </c>
      <c r="I12" s="28"/>
      <c r="J12" s="28"/>
    </row>
    <row r="13" spans="1:10" s="24" customFormat="1" ht="47.25" customHeight="1" x14ac:dyDescent="0.3">
      <c r="A13" s="64">
        <v>0</v>
      </c>
      <c r="B13" s="12" t="s">
        <v>66</v>
      </c>
      <c r="C13" s="16" t="s">
        <v>68</v>
      </c>
      <c r="D13" s="28">
        <v>72</v>
      </c>
      <c r="E13" s="28"/>
      <c r="F13" s="28"/>
      <c r="G13" s="71"/>
      <c r="H13" s="28">
        <f>2.5*144</f>
        <v>360</v>
      </c>
      <c r="I13" s="28"/>
      <c r="J13" s="28"/>
    </row>
    <row r="14" spans="1:10" s="24" customFormat="1" ht="39.75" customHeight="1" x14ac:dyDescent="0.3">
      <c r="A14" s="25">
        <v>44</v>
      </c>
      <c r="B14" s="26" t="s">
        <v>66</v>
      </c>
      <c r="C14" s="38" t="s">
        <v>98</v>
      </c>
      <c r="D14" s="28">
        <v>144</v>
      </c>
      <c r="E14" s="28"/>
      <c r="F14" s="28"/>
      <c r="G14" s="71"/>
      <c r="H14" s="28">
        <f>2.5*144</f>
        <v>360</v>
      </c>
      <c r="I14" s="28"/>
      <c r="J14" s="28"/>
    </row>
    <row r="15" spans="1:10" s="24" customFormat="1" ht="28.5" customHeight="1" x14ac:dyDescent="0.3">
      <c r="A15" s="25">
        <v>0</v>
      </c>
      <c r="B15" s="26" t="s">
        <v>66</v>
      </c>
      <c r="C15" s="16" t="s">
        <v>69</v>
      </c>
      <c r="D15" s="18">
        <v>216</v>
      </c>
      <c r="E15" s="18"/>
      <c r="F15" s="18"/>
      <c r="G15" s="70"/>
      <c r="H15" s="18">
        <v>360</v>
      </c>
      <c r="I15" s="18"/>
      <c r="J15" s="18"/>
    </row>
    <row r="16" spans="1:10" s="24" customFormat="1" ht="28.5" customHeight="1" x14ac:dyDescent="0.3">
      <c r="A16" s="25">
        <v>55</v>
      </c>
      <c r="B16" s="26" t="s">
        <v>66</v>
      </c>
      <c r="C16" s="38" t="s">
        <v>101</v>
      </c>
      <c r="D16" s="28">
        <v>144</v>
      </c>
      <c r="E16" s="28"/>
      <c r="F16" s="28"/>
      <c r="G16" s="71"/>
      <c r="H16" s="28">
        <v>144</v>
      </c>
      <c r="I16" s="28"/>
      <c r="J16" s="28"/>
    </row>
    <row r="17" spans="1:10" s="24" customFormat="1" ht="45.75" customHeight="1" x14ac:dyDescent="0.3">
      <c r="A17" s="25">
        <v>42</v>
      </c>
      <c r="B17" s="12" t="s">
        <v>66</v>
      </c>
      <c r="C17" s="16" t="s">
        <v>94</v>
      </c>
      <c r="D17" s="28">
        <v>72</v>
      </c>
      <c r="E17" s="28"/>
      <c r="F17" s="28"/>
      <c r="G17" s="71"/>
      <c r="H17" s="28">
        <f>2.5*144</f>
        <v>360</v>
      </c>
      <c r="I17" s="28"/>
      <c r="J17" s="28"/>
    </row>
    <row r="18" spans="1:10" s="24" customFormat="1" ht="28.5" customHeight="1" x14ac:dyDescent="0.3">
      <c r="A18" s="11">
        <v>37</v>
      </c>
      <c r="B18" s="12" t="s">
        <v>66</v>
      </c>
      <c r="C18" s="16" t="s">
        <v>88</v>
      </c>
      <c r="D18" s="28">
        <v>144</v>
      </c>
      <c r="E18" s="28"/>
      <c r="F18" s="28"/>
      <c r="G18" s="71"/>
      <c r="H18" s="28">
        <v>432</v>
      </c>
      <c r="I18" s="28"/>
      <c r="J18" s="28"/>
    </row>
    <row r="19" spans="1:10" s="24" customFormat="1" ht="48" customHeight="1" x14ac:dyDescent="0.3">
      <c r="A19" s="25">
        <v>2</v>
      </c>
      <c r="B19" s="12" t="s">
        <v>66</v>
      </c>
      <c r="C19" s="16" t="s">
        <v>80</v>
      </c>
      <c r="D19" s="28">
        <v>432</v>
      </c>
      <c r="E19" s="28"/>
      <c r="F19" s="28"/>
      <c r="G19" s="71"/>
      <c r="H19" s="28"/>
      <c r="I19" s="28"/>
      <c r="J19" s="28"/>
    </row>
    <row r="20" spans="1:10" s="24" customFormat="1" ht="28.5" customHeight="1" x14ac:dyDescent="0.3">
      <c r="A20" s="25">
        <v>40</v>
      </c>
      <c r="B20" s="12" t="s">
        <v>66</v>
      </c>
      <c r="C20" s="38" t="s">
        <v>72</v>
      </c>
      <c r="D20" s="28">
        <v>288</v>
      </c>
      <c r="E20" s="28"/>
      <c r="F20" s="28"/>
      <c r="G20" s="71"/>
      <c r="H20" s="28">
        <f>1.5*144</f>
        <v>216</v>
      </c>
      <c r="I20" s="28"/>
      <c r="J20" s="28"/>
    </row>
    <row r="21" spans="1:10" s="24" customFormat="1" ht="28.5" customHeight="1" x14ac:dyDescent="0.3">
      <c r="A21" s="25">
        <v>0</v>
      </c>
      <c r="B21" s="26" t="s">
        <v>66</v>
      </c>
      <c r="C21" s="16" t="s">
        <v>71</v>
      </c>
      <c r="D21" s="28">
        <v>432</v>
      </c>
      <c r="E21" s="28"/>
      <c r="F21" s="28"/>
      <c r="G21" s="71"/>
      <c r="H21" s="28"/>
      <c r="I21" s="28"/>
      <c r="J21" s="28"/>
    </row>
    <row r="22" spans="1:10" s="24" customFormat="1" ht="28.5" customHeight="1" x14ac:dyDescent="0.3">
      <c r="A22" s="11">
        <v>36</v>
      </c>
      <c r="B22" s="12" t="s">
        <v>66</v>
      </c>
      <c r="C22" s="16" t="s">
        <v>87</v>
      </c>
      <c r="D22" s="18"/>
      <c r="E22" s="18">
        <v>400</v>
      </c>
      <c r="F22" s="18"/>
      <c r="G22" s="70"/>
      <c r="H22" s="18"/>
      <c r="I22" s="18"/>
      <c r="J22" s="18"/>
    </row>
    <row r="23" spans="1:10" s="24" customFormat="1" ht="28.5" customHeight="1" x14ac:dyDescent="0.3">
      <c r="A23" s="11">
        <v>0</v>
      </c>
      <c r="B23" s="26" t="s">
        <v>66</v>
      </c>
      <c r="C23" s="16" t="s">
        <v>70</v>
      </c>
      <c r="D23" s="28">
        <v>72</v>
      </c>
      <c r="E23" s="28"/>
      <c r="F23" s="28"/>
      <c r="G23" s="71"/>
      <c r="H23" s="28">
        <f>160-88</f>
        <v>72</v>
      </c>
      <c r="I23" s="28"/>
      <c r="J23" s="28"/>
    </row>
    <row r="24" spans="1:10" s="24" customFormat="1" ht="38.25" x14ac:dyDescent="0.3">
      <c r="A24" s="25">
        <v>63</v>
      </c>
      <c r="B24" s="26" t="s">
        <v>66</v>
      </c>
      <c r="C24" s="16" t="s">
        <v>256</v>
      </c>
      <c r="D24" s="28" t="s">
        <v>50</v>
      </c>
      <c r="E24" s="28"/>
      <c r="F24" s="28"/>
      <c r="G24" s="71"/>
      <c r="H24" s="28" t="s">
        <v>50</v>
      </c>
      <c r="I24" s="28"/>
      <c r="J24" s="28"/>
    </row>
    <row r="25" spans="1:10" s="24" customFormat="1" ht="28.5" customHeight="1" x14ac:dyDescent="0.3">
      <c r="A25" s="25">
        <v>14</v>
      </c>
      <c r="B25" s="12" t="s">
        <v>66</v>
      </c>
      <c r="C25" s="16" t="s">
        <v>74</v>
      </c>
      <c r="D25" s="28">
        <v>288</v>
      </c>
      <c r="E25" s="28"/>
      <c r="F25" s="28"/>
      <c r="G25" s="71"/>
      <c r="H25" s="28"/>
      <c r="I25" s="28"/>
      <c r="J25" s="28">
        <f>6*116</f>
        <v>696</v>
      </c>
    </row>
    <row r="26" spans="1:10" s="24" customFormat="1" ht="28.5" customHeight="1" x14ac:dyDescent="0.3">
      <c r="A26" s="11">
        <v>35</v>
      </c>
      <c r="B26" s="26" t="s">
        <v>66</v>
      </c>
      <c r="C26" s="42" t="s">
        <v>85</v>
      </c>
      <c r="D26" s="28">
        <v>580</v>
      </c>
      <c r="E26" s="28"/>
      <c r="F26" s="28"/>
      <c r="G26" s="71"/>
      <c r="H26" s="28"/>
      <c r="I26" s="28"/>
      <c r="J26" s="28"/>
    </row>
    <row r="27" spans="1:10" s="24" customFormat="1" ht="25.5" x14ac:dyDescent="0.3">
      <c r="A27" s="25">
        <v>0</v>
      </c>
      <c r="B27" s="26" t="s">
        <v>66</v>
      </c>
      <c r="C27" s="16" t="s">
        <v>102</v>
      </c>
      <c r="D27" s="28"/>
      <c r="E27" s="28"/>
      <c r="F27" s="28">
        <f>3*116</f>
        <v>348</v>
      </c>
      <c r="G27" s="71"/>
      <c r="H27" s="28"/>
      <c r="I27" s="28"/>
      <c r="J27" s="28"/>
    </row>
    <row r="28" spans="1:10" s="24" customFormat="1" ht="28.5" customHeight="1" x14ac:dyDescent="0.3">
      <c r="A28" s="11">
        <v>30</v>
      </c>
      <c r="B28" s="26" t="s">
        <v>103</v>
      </c>
      <c r="C28" s="16" t="s">
        <v>105</v>
      </c>
      <c r="D28" s="28">
        <v>144</v>
      </c>
      <c r="E28" s="28"/>
      <c r="F28" s="28"/>
      <c r="G28" s="71"/>
      <c r="H28" s="28">
        <f>3*144</f>
        <v>432</v>
      </c>
      <c r="I28" s="28"/>
      <c r="J28" s="28"/>
    </row>
    <row r="29" spans="1:10" s="24" customFormat="1" ht="28.5" customHeight="1" x14ac:dyDescent="0.3">
      <c r="A29" s="25">
        <v>39</v>
      </c>
      <c r="B29" s="26" t="s">
        <v>103</v>
      </c>
      <c r="C29" s="16" t="s">
        <v>106</v>
      </c>
      <c r="D29" s="28">
        <v>144</v>
      </c>
      <c r="E29" s="28"/>
      <c r="F29" s="28"/>
      <c r="G29" s="71"/>
      <c r="H29" s="28">
        <f>3*144</f>
        <v>432</v>
      </c>
      <c r="I29" s="28"/>
      <c r="J29" s="28"/>
    </row>
    <row r="30" spans="1:10" s="24" customFormat="1" ht="28.5" customHeight="1" x14ac:dyDescent="0.3">
      <c r="A30" s="11">
        <v>32</v>
      </c>
      <c r="B30" s="12" t="s">
        <v>107</v>
      </c>
      <c r="C30" s="16" t="s">
        <v>110</v>
      </c>
      <c r="D30" s="18">
        <f>2*144</f>
        <v>288</v>
      </c>
      <c r="E30" s="18">
        <v>200</v>
      </c>
      <c r="F30" s="18"/>
      <c r="G30" s="70"/>
      <c r="H30" s="18"/>
      <c r="I30" s="18">
        <v>400</v>
      </c>
      <c r="J30" s="18"/>
    </row>
    <row r="31" spans="1:10" s="24" customFormat="1" ht="28.5" customHeight="1" x14ac:dyDescent="0.3">
      <c r="A31" s="11" t="s">
        <v>26</v>
      </c>
      <c r="B31" s="12" t="s">
        <v>124</v>
      </c>
      <c r="C31" s="42" t="s">
        <v>126</v>
      </c>
      <c r="D31" s="28">
        <f>2*144</f>
        <v>288</v>
      </c>
      <c r="E31" s="28"/>
      <c r="F31" s="28"/>
      <c r="G31" s="71"/>
      <c r="H31" s="28"/>
      <c r="I31" s="28"/>
      <c r="J31" s="28"/>
    </row>
    <row r="32" spans="1:10" s="24" customFormat="1" ht="28.5" customHeight="1" x14ac:dyDescent="0.3">
      <c r="A32" s="25">
        <v>58</v>
      </c>
      <c r="B32" s="12" t="s">
        <v>124</v>
      </c>
      <c r="C32" s="42" t="s">
        <v>153</v>
      </c>
      <c r="D32" s="28">
        <f>1.5*144</f>
        <v>216</v>
      </c>
      <c r="E32" s="28"/>
      <c r="F32" s="28"/>
      <c r="G32" s="71"/>
      <c r="H32" s="28">
        <f>2.5*144</f>
        <v>360</v>
      </c>
      <c r="I32" s="28"/>
      <c r="J32" s="28"/>
    </row>
    <row r="33" spans="1:10" s="24" customFormat="1" ht="28.5" customHeight="1" x14ac:dyDescent="0.3">
      <c r="A33" s="11" t="s">
        <v>26</v>
      </c>
      <c r="B33" s="26" t="s">
        <v>124</v>
      </c>
      <c r="C33" s="16" t="s">
        <v>135</v>
      </c>
      <c r="D33" s="28">
        <v>144</v>
      </c>
      <c r="E33" s="28"/>
      <c r="F33" s="28"/>
      <c r="G33" s="71"/>
      <c r="H33" s="28">
        <f>3*144</f>
        <v>432</v>
      </c>
      <c r="I33" s="28"/>
      <c r="J33" s="28"/>
    </row>
    <row r="34" spans="1:10" s="24" customFormat="1" ht="28.5" customHeight="1" x14ac:dyDescent="0.3">
      <c r="A34" s="11" t="s">
        <v>26</v>
      </c>
      <c r="B34" s="26" t="s">
        <v>124</v>
      </c>
      <c r="C34" s="16" t="s">
        <v>136</v>
      </c>
      <c r="D34" s="28">
        <v>144</v>
      </c>
      <c r="E34" s="28"/>
      <c r="F34" s="28"/>
      <c r="G34" s="71"/>
      <c r="H34" s="28">
        <f>4*144</f>
        <v>576</v>
      </c>
      <c r="I34" s="28">
        <v>500</v>
      </c>
      <c r="J34" s="28"/>
    </row>
    <row r="35" spans="1:10" s="24" customFormat="1" ht="28.5" customHeight="1" x14ac:dyDescent="0.3">
      <c r="A35" s="11">
        <v>0</v>
      </c>
      <c r="B35" s="12" t="s">
        <v>124</v>
      </c>
      <c r="C35" s="42" t="s">
        <v>125</v>
      </c>
      <c r="D35" s="28">
        <v>116</v>
      </c>
      <c r="E35" s="28"/>
      <c r="F35" s="28"/>
      <c r="G35" s="71"/>
      <c r="H35" s="28"/>
      <c r="I35" s="28"/>
      <c r="J35" s="28">
        <f>4*116</f>
        <v>464</v>
      </c>
    </row>
    <row r="36" spans="1:10" s="24" customFormat="1" ht="28.5" customHeight="1" x14ac:dyDescent="0.3">
      <c r="A36" s="11">
        <v>23</v>
      </c>
      <c r="B36" s="12" t="s">
        <v>172</v>
      </c>
      <c r="C36" s="42" t="s">
        <v>173</v>
      </c>
      <c r="D36" s="28">
        <v>144</v>
      </c>
      <c r="E36" s="28"/>
      <c r="F36" s="28"/>
      <c r="G36" s="71"/>
      <c r="H36" s="28">
        <v>288</v>
      </c>
      <c r="I36" s="28"/>
      <c r="J36" s="28"/>
    </row>
    <row r="37" spans="1:10" s="24" customFormat="1" ht="28.5" customHeight="1" x14ac:dyDescent="0.3">
      <c r="A37" s="25">
        <v>45</v>
      </c>
      <c r="B37" s="12" t="s">
        <v>172</v>
      </c>
      <c r="C37" s="16" t="s">
        <v>187</v>
      </c>
      <c r="D37" s="28">
        <v>144</v>
      </c>
      <c r="E37" s="28"/>
      <c r="F37" s="28"/>
      <c r="G37" s="71"/>
      <c r="H37" s="28">
        <f>3*144</f>
        <v>432</v>
      </c>
      <c r="I37" s="28"/>
      <c r="J37" s="28"/>
    </row>
    <row r="38" spans="1:10" s="24" customFormat="1" ht="28.5" customHeight="1" x14ac:dyDescent="0.3">
      <c r="A38" s="25">
        <v>48</v>
      </c>
      <c r="B38" s="26" t="s">
        <v>172</v>
      </c>
      <c r="C38" s="16" t="s">
        <v>191</v>
      </c>
      <c r="D38" s="28">
        <f>2*144</f>
        <v>288</v>
      </c>
      <c r="E38" s="28"/>
      <c r="F38" s="28"/>
      <c r="G38" s="71"/>
      <c r="H38" s="28"/>
      <c r="I38" s="28"/>
      <c r="J38" s="28"/>
    </row>
    <row r="39" spans="1:10" s="24" customFormat="1" ht="28.5" customHeight="1" x14ac:dyDescent="0.3">
      <c r="A39" s="25">
        <v>24</v>
      </c>
      <c r="B39" s="26" t="s">
        <v>172</v>
      </c>
      <c r="C39" s="42" t="s">
        <v>319</v>
      </c>
      <c r="D39" s="28">
        <v>72</v>
      </c>
      <c r="E39" s="28"/>
      <c r="F39" s="28"/>
      <c r="G39" s="71"/>
      <c r="H39" s="28">
        <f>3*144</f>
        <v>432</v>
      </c>
      <c r="I39" s="28"/>
      <c r="J39" s="28"/>
    </row>
    <row r="40" spans="1:10" s="24" customFormat="1" ht="28.5" customHeight="1" x14ac:dyDescent="0.3">
      <c r="A40" s="25">
        <v>46</v>
      </c>
      <c r="B40" s="26" t="s">
        <v>172</v>
      </c>
      <c r="C40" s="16" t="s">
        <v>188</v>
      </c>
      <c r="D40" s="28">
        <v>288</v>
      </c>
      <c r="E40" s="28"/>
      <c r="F40" s="28"/>
      <c r="G40" s="71"/>
      <c r="H40" s="28"/>
      <c r="I40" s="28"/>
      <c r="J40" s="28"/>
    </row>
    <row r="41" spans="1:10" s="24" customFormat="1" ht="28.5" customHeight="1" x14ac:dyDescent="0.3">
      <c r="A41" s="25">
        <v>47</v>
      </c>
      <c r="B41" s="26" t="s">
        <v>172</v>
      </c>
      <c r="C41" s="16" t="s">
        <v>189</v>
      </c>
      <c r="D41" s="28">
        <f>2*144</f>
        <v>288</v>
      </c>
      <c r="E41" s="28"/>
      <c r="F41" s="28"/>
      <c r="G41" s="71"/>
      <c r="H41" s="28"/>
      <c r="I41" s="28"/>
      <c r="J41" s="28"/>
    </row>
    <row r="42" spans="1:10" s="24" customFormat="1" ht="28.5" customHeight="1" x14ac:dyDescent="0.3">
      <c r="A42" s="25">
        <v>59</v>
      </c>
      <c r="B42" s="26" t="s">
        <v>172</v>
      </c>
      <c r="C42" s="16" t="s">
        <v>190</v>
      </c>
      <c r="D42" s="28">
        <f>2*144</f>
        <v>288</v>
      </c>
      <c r="E42" s="28"/>
      <c r="F42" s="28"/>
      <c r="G42" s="71"/>
      <c r="H42" s="28"/>
      <c r="I42" s="28"/>
      <c r="J42" s="28"/>
    </row>
    <row r="43" spans="1:10" s="24" customFormat="1" ht="28.5" customHeight="1" x14ac:dyDescent="0.3">
      <c r="A43" s="11">
        <v>0</v>
      </c>
      <c r="B43" s="12" t="s">
        <v>172</v>
      </c>
      <c r="C43" s="16" t="s">
        <v>175</v>
      </c>
      <c r="D43" s="18"/>
      <c r="E43" s="18">
        <v>50</v>
      </c>
      <c r="F43" s="18"/>
      <c r="G43" s="70"/>
      <c r="H43" s="18"/>
      <c r="I43" s="18">
        <v>500</v>
      </c>
      <c r="J43" s="18"/>
    </row>
    <row r="44" spans="1:10" s="24" customFormat="1" ht="28.5" customHeight="1" x14ac:dyDescent="0.3">
      <c r="A44" s="25">
        <v>61</v>
      </c>
      <c r="B44" s="12" t="s">
        <v>172</v>
      </c>
      <c r="C44" s="16" t="s">
        <v>194</v>
      </c>
      <c r="D44" s="28">
        <f>3*144</f>
        <v>432</v>
      </c>
      <c r="E44" s="28"/>
      <c r="F44" s="28"/>
      <c r="G44" s="71"/>
      <c r="H44" s="28"/>
      <c r="I44" s="28"/>
      <c r="J44" s="28"/>
    </row>
    <row r="45" spans="1:10" s="24" customFormat="1" ht="28.5" customHeight="1" x14ac:dyDescent="0.3">
      <c r="A45" s="25">
        <v>49</v>
      </c>
      <c r="B45" s="12" t="s">
        <v>172</v>
      </c>
      <c r="C45" s="16" t="s">
        <v>192</v>
      </c>
      <c r="D45" s="28"/>
      <c r="E45" s="28">
        <v>200</v>
      </c>
      <c r="F45" s="28"/>
      <c r="G45" s="71"/>
      <c r="H45" s="28"/>
      <c r="I45" s="28">
        <v>450</v>
      </c>
      <c r="J45" s="28"/>
    </row>
    <row r="46" spans="1:10" s="24" customFormat="1" ht="28.5" customHeight="1" x14ac:dyDescent="0.3">
      <c r="A46" s="25">
        <v>60</v>
      </c>
      <c r="B46" s="12" t="s">
        <v>172</v>
      </c>
      <c r="C46" s="16" t="s">
        <v>193</v>
      </c>
      <c r="D46" s="28"/>
      <c r="E46" s="28">
        <v>600</v>
      </c>
      <c r="F46" s="28"/>
      <c r="G46" s="71"/>
      <c r="H46" s="28"/>
      <c r="I46" s="28"/>
      <c r="J46" s="28"/>
    </row>
    <row r="47" spans="1:10" s="24" customFormat="1" ht="28.5" customHeight="1" x14ac:dyDescent="0.3">
      <c r="A47" s="25">
        <v>62</v>
      </c>
      <c r="B47" s="12" t="s">
        <v>172</v>
      </c>
      <c r="C47" s="16" t="s">
        <v>195</v>
      </c>
      <c r="D47" s="28"/>
      <c r="E47" s="28">
        <v>600</v>
      </c>
      <c r="F47" s="28"/>
      <c r="G47" s="71"/>
      <c r="H47" s="28"/>
      <c r="I47" s="28"/>
      <c r="J47" s="28"/>
    </row>
    <row r="48" spans="1:10" s="24" customFormat="1" ht="28.5" customHeight="1" x14ac:dyDescent="0.3">
      <c r="A48" s="25">
        <v>0</v>
      </c>
      <c r="B48" s="12" t="s">
        <v>198</v>
      </c>
      <c r="C48" s="16" t="s">
        <v>200</v>
      </c>
      <c r="D48" s="28"/>
      <c r="E48" s="28">
        <v>250</v>
      </c>
      <c r="F48" s="28"/>
      <c r="G48" s="71"/>
      <c r="H48" s="28"/>
      <c r="I48" s="28">
        <f>5.5*100</f>
        <v>550</v>
      </c>
      <c r="J48" s="28"/>
    </row>
    <row r="49" spans="1:10" s="24" customFormat="1" ht="28.5" customHeight="1" x14ac:dyDescent="0.3">
      <c r="A49" s="25">
        <v>0</v>
      </c>
      <c r="B49" s="26" t="s">
        <v>198</v>
      </c>
      <c r="C49" s="16" t="s">
        <v>199</v>
      </c>
      <c r="D49" s="28">
        <v>216</v>
      </c>
      <c r="E49" s="28"/>
      <c r="F49" s="28"/>
      <c r="G49" s="71"/>
      <c r="H49" s="28"/>
      <c r="I49" s="28"/>
      <c r="J49" s="28"/>
    </row>
    <row r="50" spans="1:10" s="43" customFormat="1" ht="28.5" customHeight="1" x14ac:dyDescent="0.25">
      <c r="A50" s="11">
        <v>17</v>
      </c>
      <c r="B50" s="26" t="s">
        <v>203</v>
      </c>
      <c r="C50" s="16" t="s">
        <v>209</v>
      </c>
      <c r="D50" s="28">
        <v>360</v>
      </c>
      <c r="E50" s="28"/>
      <c r="F50" s="28"/>
      <c r="G50" s="71"/>
      <c r="H50" s="28">
        <f>2.5*144</f>
        <v>360</v>
      </c>
      <c r="I50" s="28"/>
      <c r="J50" s="28"/>
    </row>
    <row r="51" spans="1:10" s="24" customFormat="1" ht="28.5" customHeight="1" x14ac:dyDescent="0.3">
      <c r="A51" s="11">
        <v>0</v>
      </c>
      <c r="B51" s="26" t="s">
        <v>203</v>
      </c>
      <c r="C51" s="16" t="s">
        <v>206</v>
      </c>
      <c r="D51" s="28">
        <f>2.5*144</f>
        <v>360</v>
      </c>
      <c r="E51" s="28"/>
      <c r="F51" s="28"/>
      <c r="G51" s="71"/>
      <c r="H51" s="28"/>
      <c r="I51" s="28"/>
      <c r="J51" s="28"/>
    </row>
    <row r="52" spans="1:10" s="24" customFormat="1" ht="38.25" customHeight="1" x14ac:dyDescent="0.3">
      <c r="A52" s="25">
        <v>27</v>
      </c>
      <c r="B52" s="26" t="s">
        <v>203</v>
      </c>
      <c r="C52" s="16" t="s">
        <v>211</v>
      </c>
      <c r="D52" s="28">
        <v>144</v>
      </c>
      <c r="E52" s="28"/>
      <c r="F52" s="28"/>
      <c r="G52" s="71"/>
      <c r="H52" s="28">
        <f>3*144</f>
        <v>432</v>
      </c>
      <c r="I52" s="28">
        <v>400</v>
      </c>
      <c r="J52" s="28"/>
    </row>
    <row r="53" spans="1:10" s="24" customFormat="1" ht="28.5" customHeight="1" x14ac:dyDescent="0.3">
      <c r="A53" s="11">
        <v>25</v>
      </c>
      <c r="B53" s="26" t="s">
        <v>203</v>
      </c>
      <c r="C53" s="16" t="s">
        <v>210</v>
      </c>
      <c r="D53" s="28"/>
      <c r="E53" s="28">
        <v>200</v>
      </c>
      <c r="F53" s="28"/>
      <c r="G53" s="71"/>
      <c r="H53" s="28"/>
      <c r="I53" s="28">
        <v>300</v>
      </c>
      <c r="J53" s="28"/>
    </row>
    <row r="54" spans="1:10" s="24" customFormat="1" ht="28.5" customHeight="1" x14ac:dyDescent="0.3">
      <c r="A54" s="11">
        <v>0</v>
      </c>
      <c r="B54" s="12" t="s">
        <v>203</v>
      </c>
      <c r="C54" s="16" t="s">
        <v>205</v>
      </c>
      <c r="D54" s="28"/>
      <c r="E54" s="28">
        <v>150</v>
      </c>
      <c r="F54" s="28"/>
      <c r="G54" s="71"/>
      <c r="H54" s="28"/>
      <c r="I54" s="28">
        <v>300</v>
      </c>
      <c r="J54" s="28"/>
    </row>
    <row r="55" spans="1:10" s="24" customFormat="1" ht="28.5" customHeight="1" x14ac:dyDescent="0.3">
      <c r="A55" s="25">
        <v>0</v>
      </c>
      <c r="B55" s="26" t="s">
        <v>203</v>
      </c>
      <c r="C55" s="16" t="s">
        <v>204</v>
      </c>
      <c r="D55" s="28">
        <v>144</v>
      </c>
      <c r="E55" s="28">
        <v>100</v>
      </c>
      <c r="F55" s="28"/>
      <c r="G55" s="71"/>
      <c r="H55" s="28">
        <v>288</v>
      </c>
      <c r="I55" s="28">
        <v>300</v>
      </c>
      <c r="J55" s="28"/>
    </row>
    <row r="56" spans="1:10" s="24" customFormat="1" ht="28.5" customHeight="1" x14ac:dyDescent="0.3">
      <c r="A56" s="25">
        <v>0</v>
      </c>
      <c r="B56" s="26" t="s">
        <v>212</v>
      </c>
      <c r="C56" s="42" t="s">
        <v>216</v>
      </c>
      <c r="D56" s="28">
        <v>144</v>
      </c>
      <c r="E56" s="28"/>
      <c r="F56" s="28"/>
      <c r="G56" s="71"/>
      <c r="H56" s="28">
        <f>3*144</f>
        <v>432</v>
      </c>
      <c r="I56" s="28"/>
      <c r="J56" s="28"/>
    </row>
    <row r="57" spans="1:10" s="24" customFormat="1" ht="28.5" customHeight="1" x14ac:dyDescent="0.3">
      <c r="A57" s="25">
        <v>0</v>
      </c>
      <c r="B57" s="26" t="s">
        <v>212</v>
      </c>
      <c r="C57" s="16" t="s">
        <v>214</v>
      </c>
      <c r="D57" s="28">
        <v>144</v>
      </c>
      <c r="E57" s="28"/>
      <c r="F57" s="28"/>
      <c r="G57" s="71"/>
      <c r="H57" s="28">
        <v>288</v>
      </c>
      <c r="I57" s="28"/>
      <c r="J57" s="28"/>
    </row>
    <row r="58" spans="1:10" s="24" customFormat="1" ht="28.5" customHeight="1" x14ac:dyDescent="0.3">
      <c r="A58" s="25">
        <v>0</v>
      </c>
      <c r="B58" s="26" t="s">
        <v>212</v>
      </c>
      <c r="C58" s="49" t="s">
        <v>213</v>
      </c>
      <c r="D58" s="28">
        <v>216</v>
      </c>
      <c r="E58" s="28"/>
      <c r="F58" s="28"/>
      <c r="G58" s="71"/>
      <c r="H58" s="28">
        <v>288</v>
      </c>
      <c r="I58" s="28"/>
      <c r="J58" s="28"/>
    </row>
    <row r="59" spans="1:10" s="24" customFormat="1" ht="28.5" customHeight="1" x14ac:dyDescent="0.3">
      <c r="A59" s="25">
        <v>50</v>
      </c>
      <c r="B59" s="26" t="s">
        <v>212</v>
      </c>
      <c r="C59" s="42" t="s">
        <v>218</v>
      </c>
      <c r="D59" s="28">
        <v>144</v>
      </c>
      <c r="E59" s="28"/>
      <c r="F59" s="28"/>
      <c r="G59" s="71"/>
      <c r="H59" s="28"/>
      <c r="I59" s="28"/>
      <c r="J59" s="28"/>
    </row>
    <row r="60" spans="1:10" s="24" customFormat="1" ht="28.5" customHeight="1" x14ac:dyDescent="0.3">
      <c r="A60" s="25">
        <v>0</v>
      </c>
      <c r="B60" s="26" t="s">
        <v>212</v>
      </c>
      <c r="C60" s="49" t="s">
        <v>258</v>
      </c>
      <c r="D60" s="28">
        <f>3*144</f>
        <v>432</v>
      </c>
      <c r="E60" s="28"/>
      <c r="F60" s="28"/>
      <c r="G60" s="71"/>
      <c r="H60" s="28"/>
      <c r="I60" s="28"/>
      <c r="J60" s="28"/>
    </row>
    <row r="61" spans="1:10" s="24" customFormat="1" ht="28.5" customHeight="1" x14ac:dyDescent="0.3">
      <c r="A61" s="11">
        <v>0</v>
      </c>
      <c r="B61" s="26" t="s">
        <v>212</v>
      </c>
      <c r="C61" s="49" t="s">
        <v>215</v>
      </c>
      <c r="D61" s="28"/>
      <c r="E61" s="28"/>
      <c r="F61" s="28">
        <f>1.5*116</f>
        <v>174</v>
      </c>
      <c r="G61" s="71"/>
      <c r="H61" s="28"/>
      <c r="I61" s="28"/>
      <c r="J61" s="28">
        <f>2.5*116</f>
        <v>290</v>
      </c>
    </row>
    <row r="62" spans="1:10" s="24" customFormat="1" ht="28.5" customHeight="1" x14ac:dyDescent="0.3">
      <c r="A62" s="25">
        <v>0</v>
      </c>
      <c r="B62" s="12" t="s">
        <v>225</v>
      </c>
      <c r="C62" s="42" t="s">
        <v>226</v>
      </c>
      <c r="D62" s="28">
        <f>2*144</f>
        <v>288</v>
      </c>
      <c r="E62" s="28"/>
      <c r="F62" s="28"/>
      <c r="G62" s="71"/>
      <c r="H62" s="28">
        <f>2*144</f>
        <v>288</v>
      </c>
      <c r="I62" s="28"/>
      <c r="J62" s="28"/>
    </row>
    <row r="63" spans="1:10" s="24" customFormat="1" ht="28.5" customHeight="1" x14ac:dyDescent="0.3">
      <c r="A63" s="11">
        <v>0</v>
      </c>
      <c r="B63" s="12" t="s">
        <v>225</v>
      </c>
      <c r="C63" s="16" t="s">
        <v>234</v>
      </c>
      <c r="D63" s="28">
        <f>2.5*144</f>
        <v>360</v>
      </c>
      <c r="E63" s="28"/>
      <c r="F63" s="28"/>
      <c r="G63" s="71"/>
      <c r="H63" s="28"/>
      <c r="I63" s="28"/>
      <c r="J63" s="28"/>
    </row>
    <row r="64" spans="1:10" s="24" customFormat="1" ht="28.5" customHeight="1" x14ac:dyDescent="0.3">
      <c r="A64" s="25">
        <v>0</v>
      </c>
      <c r="B64" s="12" t="s">
        <v>225</v>
      </c>
      <c r="C64" s="42" t="s">
        <v>235</v>
      </c>
      <c r="D64" s="28">
        <v>360</v>
      </c>
      <c r="E64" s="28"/>
      <c r="F64" s="28"/>
      <c r="G64" s="71"/>
      <c r="H64" s="28"/>
      <c r="I64" s="28"/>
      <c r="J64" s="28"/>
    </row>
    <row r="65" spans="1:10" s="24" customFormat="1" ht="44.25" customHeight="1" x14ac:dyDescent="0.3">
      <c r="A65" s="11">
        <v>33</v>
      </c>
      <c r="B65" s="12" t="s">
        <v>225</v>
      </c>
      <c r="C65" s="16" t="s">
        <v>241</v>
      </c>
      <c r="D65" s="18"/>
      <c r="E65" s="18">
        <v>150</v>
      </c>
      <c r="F65" s="18"/>
      <c r="G65" s="70"/>
      <c r="H65" s="18"/>
      <c r="I65" s="18">
        <v>450</v>
      </c>
      <c r="J65" s="18"/>
    </row>
    <row r="66" spans="1:10" s="24" customFormat="1" ht="28.5" customHeight="1" x14ac:dyDescent="0.3">
      <c r="A66" s="25">
        <v>0</v>
      </c>
      <c r="B66" s="12" t="s">
        <v>225</v>
      </c>
      <c r="C66" s="16" t="s">
        <v>242</v>
      </c>
      <c r="D66" s="28"/>
      <c r="E66" s="28">
        <v>600</v>
      </c>
      <c r="F66" s="28"/>
      <c r="G66" s="71"/>
      <c r="H66" s="28"/>
      <c r="I66" s="28"/>
      <c r="J66" s="28"/>
    </row>
    <row r="67" spans="1:10" s="24" customFormat="1" ht="28.5" customHeight="1" x14ac:dyDescent="0.3">
      <c r="A67" s="25">
        <v>28</v>
      </c>
      <c r="B67" s="12" t="s">
        <v>246</v>
      </c>
      <c r="C67" s="16" t="s">
        <v>248</v>
      </c>
      <c r="D67" s="28"/>
      <c r="E67" s="28">
        <v>200</v>
      </c>
      <c r="F67" s="28"/>
      <c r="G67" s="71"/>
      <c r="H67" s="28"/>
      <c r="I67" s="28">
        <v>400</v>
      </c>
      <c r="J67" s="28"/>
    </row>
    <row r="69" spans="1:10" ht="30" customHeight="1" x14ac:dyDescent="0.3">
      <c r="A69" s="53"/>
      <c r="B69" s="92"/>
      <c r="C69" s="76" t="s">
        <v>315</v>
      </c>
      <c r="D69" s="78">
        <f>SUBTOTAL(3,D3:D67)</f>
        <v>52</v>
      </c>
      <c r="E69" s="78">
        <f>SUBTOTAL(3,E3:E67)</f>
        <v>13</v>
      </c>
      <c r="F69" s="78">
        <f>SUBTOTAL(3,F3:F67)</f>
        <v>2</v>
      </c>
      <c r="G69" s="79"/>
      <c r="H69" s="78">
        <f>SUBTOTAL(3,H3:H67)</f>
        <v>33</v>
      </c>
      <c r="I69" s="78">
        <f>SUBTOTAL(3,I3:I67)</f>
        <v>11</v>
      </c>
      <c r="J69" s="78">
        <f>SUBTOTAL(3,J3:J67)</f>
        <v>3</v>
      </c>
    </row>
    <row r="70" spans="1:10" ht="24.95" customHeight="1" x14ac:dyDescent="0.3">
      <c r="A70" s="86"/>
      <c r="B70" s="59"/>
      <c r="C70" s="75" t="s">
        <v>259</v>
      </c>
      <c r="D70" s="74">
        <f>SUBTOTAL(9,D3:D67)</f>
        <v>11560</v>
      </c>
      <c r="E70" s="83">
        <f>SUBTOTAL(9,E3:E66)</f>
        <v>3500</v>
      </c>
      <c r="F70" s="83">
        <f>SUBTOTAL(9,F3:F66)</f>
        <v>522</v>
      </c>
      <c r="G70" s="84"/>
      <c r="H70" s="74">
        <f>SUBTOTAL(9,H3:H66)</f>
        <v>11112</v>
      </c>
      <c r="I70" s="83">
        <f>SUBTOTAL(9,I3:I66)</f>
        <v>4150</v>
      </c>
      <c r="J70" s="83">
        <f>SUBTOTAL(9,J3:J66)</f>
        <v>1450</v>
      </c>
    </row>
    <row r="71" spans="1:10" ht="24.95" customHeight="1" x14ac:dyDescent="0.3">
      <c r="A71" s="86"/>
      <c r="B71" s="98"/>
      <c r="C71" s="98"/>
      <c r="D71" s="73"/>
      <c r="E71" s="99">
        <f>E70+F70</f>
        <v>4022</v>
      </c>
      <c r="F71" s="99"/>
      <c r="G71" s="80"/>
      <c r="H71" s="81"/>
      <c r="I71" s="100">
        <f>I70+J70</f>
        <v>5600</v>
      </c>
      <c r="J71" s="100"/>
    </row>
    <row r="72" spans="1:10" ht="30" customHeight="1" x14ac:dyDescent="0.3">
      <c r="A72" s="86"/>
      <c r="B72" s="98"/>
      <c r="C72" s="98"/>
      <c r="D72" s="101">
        <f>D70+E71</f>
        <v>15582</v>
      </c>
      <c r="E72" s="101"/>
      <c r="F72" s="101"/>
      <c r="G72" s="82"/>
      <c r="H72" s="102">
        <f>H70+I71</f>
        <v>16712</v>
      </c>
      <c r="I72" s="102"/>
      <c r="J72" s="102"/>
    </row>
    <row r="73" spans="1:10" ht="30" customHeight="1" x14ac:dyDescent="0.3">
      <c r="A73" s="86"/>
      <c r="B73" s="98"/>
      <c r="C73" s="98"/>
      <c r="D73" s="112">
        <f>D72+H72</f>
        <v>32294</v>
      </c>
      <c r="E73" s="113"/>
      <c r="F73" s="113"/>
      <c r="G73" s="113"/>
      <c r="H73" s="113"/>
      <c r="I73" s="113"/>
      <c r="J73" s="113"/>
    </row>
  </sheetData>
  <autoFilter ref="A2:J67"/>
  <mergeCells count="12">
    <mergeCell ref="D1:F1"/>
    <mergeCell ref="H1:J1"/>
    <mergeCell ref="A1:A2"/>
    <mergeCell ref="C1:C2"/>
    <mergeCell ref="B73:C73"/>
    <mergeCell ref="D73:J73"/>
    <mergeCell ref="B71:C71"/>
    <mergeCell ref="E71:F71"/>
    <mergeCell ref="I71:J71"/>
    <mergeCell ref="B72:C72"/>
    <mergeCell ref="D72:F72"/>
    <mergeCell ref="H72:J72"/>
  </mergeCells>
  <pageMargins left="0.35433070866141736" right="0.27559055118110237" top="0.78740157480314965" bottom="0.47244094488188981" header="0.35433070866141736" footer="0.27559055118110237"/>
  <pageSetup paperSize="9" scale="91" fitToHeight="20" orientation="portrait" r:id="rId1"/>
  <headerFooter>
    <oddHeader>&amp;LSenBJF
Referat I D
&amp;C&amp;"-,Fett"&amp;14Erweiterung und Reaktivierung&amp;R&amp;"-,Fett"&amp;12Stand: 05.09.2017
Seite &amp;P von &amp;N</oddHeader>
    <oddFooter>&amp;L&amp;8&amp;Z&amp;F&amp;R&amp;10Seite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zoomScale="80" zoomScaleNormal="80" workbookViewId="0">
      <pane ySplit="3120" topLeftCell="A67"/>
      <selection activeCell="D2" sqref="D1:D1048576"/>
      <selection pane="bottomLeft" activeCell="N99" sqref="N99"/>
    </sheetView>
  </sheetViews>
  <sheetFormatPr baseColWidth="10" defaultRowHeight="16.5" x14ac:dyDescent="0.3"/>
  <cols>
    <col min="1" max="1" width="5.42578125" style="57" customWidth="1"/>
    <col min="2" max="2" width="6.7109375" style="58" customWidth="1"/>
    <col min="3" max="3" width="51.85546875" style="55" customWidth="1"/>
    <col min="4" max="6" width="6.85546875" style="55" customWidth="1"/>
    <col min="7" max="7" width="0.85546875" style="72" customWidth="1"/>
    <col min="8" max="10" width="6.85546875" style="55" customWidth="1"/>
    <col min="11" max="11" width="8.7109375" style="55" customWidth="1"/>
    <col min="12" max="12" width="7.7109375" style="54" customWidth="1"/>
    <col min="13" max="13" width="7" style="55" customWidth="1"/>
    <col min="14" max="14" width="5.7109375" style="55" customWidth="1"/>
    <col min="15" max="16384" width="11.42578125" style="4"/>
  </cols>
  <sheetData>
    <row r="1" spans="1:14" ht="51.75" customHeight="1" thickBot="1" x14ac:dyDescent="0.35">
      <c r="A1" s="108" t="s">
        <v>0</v>
      </c>
      <c r="B1" s="1" t="s">
        <v>1</v>
      </c>
      <c r="C1" s="110" t="s">
        <v>5</v>
      </c>
      <c r="D1" s="105" t="s">
        <v>260</v>
      </c>
      <c r="E1" s="106"/>
      <c r="F1" s="107"/>
      <c r="G1" s="68"/>
      <c r="H1" s="105" t="s">
        <v>263</v>
      </c>
      <c r="I1" s="106"/>
      <c r="J1" s="107"/>
      <c r="K1" s="116" t="s">
        <v>8</v>
      </c>
      <c r="L1" s="89" t="s">
        <v>9</v>
      </c>
      <c r="M1" s="114" t="s">
        <v>322</v>
      </c>
      <c r="N1" s="115"/>
    </row>
    <row r="2" spans="1:14" s="6" customFormat="1" ht="127.5" customHeight="1" thickBot="1" x14ac:dyDescent="0.3">
      <c r="A2" s="109"/>
      <c r="B2" s="2" t="s">
        <v>18</v>
      </c>
      <c r="C2" s="111"/>
      <c r="D2" s="60" t="s">
        <v>316</v>
      </c>
      <c r="E2" s="61" t="s">
        <v>261</v>
      </c>
      <c r="F2" s="61" t="s">
        <v>262</v>
      </c>
      <c r="G2" s="69"/>
      <c r="H2" s="60" t="s">
        <v>316</v>
      </c>
      <c r="I2" s="61" t="s">
        <v>261</v>
      </c>
      <c r="J2" s="61" t="s">
        <v>262</v>
      </c>
      <c r="K2" s="117"/>
      <c r="L2" s="90" t="s">
        <v>272</v>
      </c>
      <c r="M2" s="5" t="s">
        <v>24</v>
      </c>
      <c r="N2" s="5" t="s">
        <v>25</v>
      </c>
    </row>
    <row r="3" spans="1:14" s="10" customFormat="1" ht="28.5" customHeight="1" x14ac:dyDescent="0.3">
      <c r="A3" s="63" t="s">
        <v>26</v>
      </c>
      <c r="B3" s="65" t="s">
        <v>27</v>
      </c>
      <c r="C3" s="7" t="s">
        <v>28</v>
      </c>
      <c r="D3" s="66"/>
      <c r="E3" s="66"/>
      <c r="F3" s="66"/>
      <c r="G3" s="70"/>
      <c r="H3" s="66">
        <f>3*144</f>
        <v>432</v>
      </c>
      <c r="I3" s="66"/>
      <c r="J3" s="66"/>
      <c r="K3" s="8">
        <v>9950</v>
      </c>
      <c r="L3" s="8"/>
      <c r="M3" s="9" t="s">
        <v>29</v>
      </c>
      <c r="N3" s="9"/>
    </row>
    <row r="4" spans="1:14" s="24" customFormat="1" ht="28.5" customHeight="1" x14ac:dyDescent="0.3">
      <c r="A4" s="11" t="s">
        <v>26</v>
      </c>
      <c r="B4" s="12" t="s">
        <v>27</v>
      </c>
      <c r="C4" s="16" t="s">
        <v>30</v>
      </c>
      <c r="D4" s="18"/>
      <c r="E4" s="18"/>
      <c r="F4" s="18"/>
      <c r="G4" s="70"/>
      <c r="H4" s="18">
        <f>4.5*144</f>
        <v>648</v>
      </c>
      <c r="I4" s="18"/>
      <c r="J4" s="18"/>
      <c r="K4" s="20">
        <v>7270</v>
      </c>
      <c r="L4" s="20"/>
      <c r="M4" s="23" t="s">
        <v>29</v>
      </c>
      <c r="N4" s="23"/>
    </row>
    <row r="5" spans="1:14" s="24" customFormat="1" ht="28.5" customHeight="1" x14ac:dyDescent="0.3">
      <c r="A5" s="11" t="s">
        <v>26</v>
      </c>
      <c r="B5" s="12" t="s">
        <v>27</v>
      </c>
      <c r="C5" s="16" t="s">
        <v>36</v>
      </c>
      <c r="D5" s="18"/>
      <c r="E5" s="18"/>
      <c r="F5" s="18"/>
      <c r="G5" s="70"/>
      <c r="H5" s="18">
        <f>3.5*144</f>
        <v>504</v>
      </c>
      <c r="I5" s="18"/>
      <c r="J5" s="18"/>
      <c r="K5" s="20">
        <v>8940</v>
      </c>
      <c r="L5" s="20"/>
      <c r="M5" s="23" t="s">
        <v>29</v>
      </c>
      <c r="N5" s="23"/>
    </row>
    <row r="6" spans="1:14" s="24" customFormat="1" ht="28.5" customHeight="1" x14ac:dyDescent="0.3">
      <c r="A6" s="11" t="s">
        <v>26</v>
      </c>
      <c r="B6" s="12" t="s">
        <v>27</v>
      </c>
      <c r="C6" s="16" t="s">
        <v>41</v>
      </c>
      <c r="D6" s="18"/>
      <c r="E6" s="18"/>
      <c r="F6" s="18"/>
      <c r="G6" s="70"/>
      <c r="H6" s="18">
        <f>3*144</f>
        <v>432</v>
      </c>
      <c r="I6" s="18"/>
      <c r="J6" s="18"/>
      <c r="K6" s="20">
        <v>6620</v>
      </c>
      <c r="L6" s="20"/>
      <c r="M6" s="23" t="s">
        <v>29</v>
      </c>
      <c r="N6" s="23"/>
    </row>
    <row r="7" spans="1:14" s="24" customFormat="1" ht="28.5" customHeight="1" x14ac:dyDescent="0.3">
      <c r="A7" s="11" t="s">
        <v>26</v>
      </c>
      <c r="B7" s="12" t="s">
        <v>27</v>
      </c>
      <c r="C7" s="16" t="s">
        <v>42</v>
      </c>
      <c r="D7" s="18"/>
      <c r="E7" s="18"/>
      <c r="F7" s="18"/>
      <c r="G7" s="70"/>
      <c r="H7" s="18">
        <f>3*144</f>
        <v>432</v>
      </c>
      <c r="I7" s="18"/>
      <c r="J7" s="18"/>
      <c r="K7" s="20">
        <v>7440</v>
      </c>
      <c r="L7" s="20"/>
      <c r="M7" s="23" t="s">
        <v>29</v>
      </c>
      <c r="N7" s="23"/>
    </row>
    <row r="8" spans="1:14" s="24" customFormat="1" ht="28.5" customHeight="1" x14ac:dyDescent="0.3">
      <c r="A8" s="11" t="s">
        <v>26</v>
      </c>
      <c r="B8" s="12" t="s">
        <v>27</v>
      </c>
      <c r="C8" s="16" t="s">
        <v>43</v>
      </c>
      <c r="D8" s="18"/>
      <c r="E8" s="18"/>
      <c r="F8" s="18"/>
      <c r="G8" s="70"/>
      <c r="H8" s="18">
        <f>4*144</f>
        <v>576</v>
      </c>
      <c r="I8" s="18"/>
      <c r="J8" s="18"/>
      <c r="K8" s="20">
        <v>9530</v>
      </c>
      <c r="L8" s="20"/>
      <c r="M8" s="23" t="s">
        <v>29</v>
      </c>
      <c r="N8" s="23"/>
    </row>
    <row r="9" spans="1:14" s="24" customFormat="1" ht="28.5" customHeight="1" x14ac:dyDescent="0.3">
      <c r="A9" s="25" t="s">
        <v>26</v>
      </c>
      <c r="B9" s="26" t="s">
        <v>27</v>
      </c>
      <c r="C9" s="16" t="s">
        <v>39</v>
      </c>
      <c r="D9" s="28"/>
      <c r="E9" s="28"/>
      <c r="F9" s="28"/>
      <c r="G9" s="71"/>
      <c r="H9" s="28"/>
      <c r="I9" s="28">
        <v>800</v>
      </c>
      <c r="J9" s="28"/>
      <c r="K9" s="20">
        <v>11600</v>
      </c>
      <c r="L9" s="20">
        <f>13700+3000</f>
        <v>16700</v>
      </c>
      <c r="M9" s="23" t="s">
        <v>29</v>
      </c>
      <c r="N9" s="23"/>
    </row>
    <row r="10" spans="1:14" s="24" customFormat="1" ht="28.5" customHeight="1" x14ac:dyDescent="0.3">
      <c r="A10" s="25" t="s">
        <v>26</v>
      </c>
      <c r="B10" s="26" t="s">
        <v>27</v>
      </c>
      <c r="C10" s="16" t="s">
        <v>46</v>
      </c>
      <c r="D10" s="28"/>
      <c r="E10" s="28"/>
      <c r="F10" s="28"/>
      <c r="G10" s="71"/>
      <c r="H10" s="28"/>
      <c r="I10" s="28">
        <v>400</v>
      </c>
      <c r="J10" s="28"/>
      <c r="K10" s="20">
        <v>23000</v>
      </c>
      <c r="L10" s="20"/>
      <c r="M10" s="23"/>
      <c r="N10" s="23" t="s">
        <v>29</v>
      </c>
    </row>
    <row r="11" spans="1:14" s="24" customFormat="1" ht="28.5" customHeight="1" x14ac:dyDescent="0.3">
      <c r="A11" s="11" t="s">
        <v>26</v>
      </c>
      <c r="B11" s="12" t="s">
        <v>27</v>
      </c>
      <c r="C11" s="16" t="s">
        <v>44</v>
      </c>
      <c r="D11" s="18"/>
      <c r="E11" s="18"/>
      <c r="F11" s="18"/>
      <c r="G11" s="70"/>
      <c r="H11" s="18"/>
      <c r="I11" s="18">
        <v>500</v>
      </c>
      <c r="J11" s="18"/>
      <c r="K11" s="20">
        <v>9960</v>
      </c>
      <c r="L11" s="20"/>
      <c r="M11" s="23" t="s">
        <v>29</v>
      </c>
      <c r="N11" s="23"/>
    </row>
    <row r="12" spans="1:14" s="24" customFormat="1" ht="28.5" customHeight="1" x14ac:dyDescent="0.3">
      <c r="A12" s="11" t="s">
        <v>26</v>
      </c>
      <c r="B12" s="26" t="s">
        <v>27</v>
      </c>
      <c r="C12" s="16" t="s">
        <v>45</v>
      </c>
      <c r="D12" s="28"/>
      <c r="E12" s="28"/>
      <c r="F12" s="28"/>
      <c r="G12" s="71"/>
      <c r="H12" s="28"/>
      <c r="I12" s="28"/>
      <c r="J12" s="28">
        <f>4*116</f>
        <v>464</v>
      </c>
      <c r="K12" s="20">
        <v>9630</v>
      </c>
      <c r="L12" s="20"/>
      <c r="M12" s="23" t="s">
        <v>29</v>
      </c>
      <c r="N12" s="23"/>
    </row>
    <row r="13" spans="1:14" s="24" customFormat="1" ht="28.5" customHeight="1" x14ac:dyDescent="0.3">
      <c r="A13" s="11" t="s">
        <v>26</v>
      </c>
      <c r="B13" s="26" t="s">
        <v>48</v>
      </c>
      <c r="C13" s="16" t="s">
        <v>57</v>
      </c>
      <c r="D13" s="28"/>
      <c r="E13" s="28"/>
      <c r="F13" s="28"/>
      <c r="G13" s="71"/>
      <c r="H13" s="28">
        <f>4.5*144</f>
        <v>648</v>
      </c>
      <c r="I13" s="28"/>
      <c r="J13" s="28"/>
      <c r="K13" s="20">
        <v>12750</v>
      </c>
      <c r="L13" s="20"/>
      <c r="M13" s="35"/>
      <c r="N13" s="23" t="s">
        <v>29</v>
      </c>
    </row>
    <row r="14" spans="1:14" s="24" customFormat="1" ht="28.5" customHeight="1" x14ac:dyDescent="0.3">
      <c r="A14" s="11" t="s">
        <v>26</v>
      </c>
      <c r="B14" s="26" t="s">
        <v>48</v>
      </c>
      <c r="C14" s="16" t="s">
        <v>54</v>
      </c>
      <c r="D14" s="28"/>
      <c r="E14" s="28"/>
      <c r="F14" s="28"/>
      <c r="G14" s="71"/>
      <c r="H14" s="28">
        <f>4*144</f>
        <v>576</v>
      </c>
      <c r="I14" s="28"/>
      <c r="J14" s="28"/>
      <c r="K14" s="20">
        <v>9640</v>
      </c>
      <c r="L14" s="20"/>
      <c r="M14" s="23" t="s">
        <v>29</v>
      </c>
      <c r="N14" s="23"/>
    </row>
    <row r="15" spans="1:14" s="24" customFormat="1" ht="28.5" customHeight="1" x14ac:dyDescent="0.3">
      <c r="A15" s="11" t="s">
        <v>26</v>
      </c>
      <c r="B15" s="26" t="s">
        <v>48</v>
      </c>
      <c r="C15" s="16" t="s">
        <v>58</v>
      </c>
      <c r="D15" s="28"/>
      <c r="E15" s="28"/>
      <c r="F15" s="28"/>
      <c r="G15" s="71"/>
      <c r="H15" s="28">
        <f>4*144</f>
        <v>576</v>
      </c>
      <c r="I15" s="28"/>
      <c r="J15" s="28"/>
      <c r="K15" s="20">
        <v>9180</v>
      </c>
      <c r="L15" s="20">
        <v>8900</v>
      </c>
      <c r="M15" s="23" t="s">
        <v>29</v>
      </c>
      <c r="N15" s="35"/>
    </row>
    <row r="16" spans="1:14" s="24" customFormat="1" ht="28.5" customHeight="1" x14ac:dyDescent="0.3">
      <c r="A16" s="11" t="s">
        <v>26</v>
      </c>
      <c r="B16" s="12" t="s">
        <v>48</v>
      </c>
      <c r="C16" s="16" t="s">
        <v>59</v>
      </c>
      <c r="D16" s="18"/>
      <c r="E16" s="18"/>
      <c r="F16" s="18"/>
      <c r="G16" s="70"/>
      <c r="H16" s="18">
        <f>4*144</f>
        <v>576</v>
      </c>
      <c r="I16" s="18"/>
      <c r="J16" s="18"/>
      <c r="K16" s="20">
        <v>12410</v>
      </c>
      <c r="L16" s="20"/>
      <c r="M16" s="22"/>
      <c r="N16" s="23" t="s">
        <v>29</v>
      </c>
    </row>
    <row r="17" spans="1:14" s="24" customFormat="1" ht="28.5" customHeight="1" x14ac:dyDescent="0.3">
      <c r="A17" s="25" t="s">
        <v>26</v>
      </c>
      <c r="B17" s="12" t="s">
        <v>48</v>
      </c>
      <c r="C17" s="16" t="s">
        <v>55</v>
      </c>
      <c r="D17" s="18"/>
      <c r="E17" s="18"/>
      <c r="F17" s="18"/>
      <c r="G17" s="70"/>
      <c r="H17" s="18">
        <f>4*144</f>
        <v>576</v>
      </c>
      <c r="I17" s="18"/>
      <c r="J17" s="18"/>
      <c r="K17" s="20">
        <v>21300</v>
      </c>
      <c r="L17" s="20">
        <v>300</v>
      </c>
      <c r="M17" s="23" t="s">
        <v>29</v>
      </c>
      <c r="N17" s="23"/>
    </row>
    <row r="18" spans="1:14" s="24" customFormat="1" ht="28.5" customHeight="1" x14ac:dyDescent="0.3">
      <c r="A18" s="11" t="s">
        <v>26</v>
      </c>
      <c r="B18" s="12" t="s">
        <v>48</v>
      </c>
      <c r="C18" s="16" t="s">
        <v>56</v>
      </c>
      <c r="D18" s="18"/>
      <c r="E18" s="18"/>
      <c r="F18" s="18"/>
      <c r="G18" s="70"/>
      <c r="H18" s="18">
        <f>3*144</f>
        <v>432</v>
      </c>
      <c r="I18" s="18"/>
      <c r="J18" s="18"/>
      <c r="K18" s="20">
        <v>8080</v>
      </c>
      <c r="L18" s="20">
        <v>1600</v>
      </c>
      <c r="M18" s="23" t="s">
        <v>29</v>
      </c>
      <c r="N18" s="23"/>
    </row>
    <row r="19" spans="1:14" s="24" customFormat="1" ht="28.5" customHeight="1" x14ac:dyDescent="0.3">
      <c r="A19" s="11" t="s">
        <v>26</v>
      </c>
      <c r="B19" s="12" t="s">
        <v>48</v>
      </c>
      <c r="C19" s="16" t="s">
        <v>60</v>
      </c>
      <c r="D19" s="18"/>
      <c r="E19" s="18"/>
      <c r="F19" s="18"/>
      <c r="G19" s="70"/>
      <c r="H19" s="18"/>
      <c r="I19" s="18">
        <v>600</v>
      </c>
      <c r="J19" s="18"/>
      <c r="K19" s="20">
        <v>6460</v>
      </c>
      <c r="L19" s="20"/>
      <c r="M19" s="23" t="s">
        <v>29</v>
      </c>
      <c r="N19" s="23"/>
    </row>
    <row r="20" spans="1:14" s="24" customFormat="1" ht="28.5" customHeight="1" x14ac:dyDescent="0.3">
      <c r="A20" s="11" t="s">
        <v>26</v>
      </c>
      <c r="B20" s="12" t="s">
        <v>48</v>
      </c>
      <c r="C20" s="16" t="s">
        <v>61</v>
      </c>
      <c r="D20" s="18"/>
      <c r="E20" s="18"/>
      <c r="F20" s="18"/>
      <c r="G20" s="70"/>
      <c r="H20" s="18"/>
      <c r="I20" s="18">
        <v>600</v>
      </c>
      <c r="J20" s="18"/>
      <c r="K20" s="20">
        <v>10910</v>
      </c>
      <c r="L20" s="20"/>
      <c r="M20" s="23" t="s">
        <v>29</v>
      </c>
      <c r="N20" s="23"/>
    </row>
    <row r="21" spans="1:14" s="24" customFormat="1" ht="28.5" customHeight="1" x14ac:dyDescent="0.3">
      <c r="A21" s="11" t="s">
        <v>26</v>
      </c>
      <c r="B21" s="12" t="s">
        <v>48</v>
      </c>
      <c r="C21" s="16" t="s">
        <v>62</v>
      </c>
      <c r="D21" s="18"/>
      <c r="E21" s="18"/>
      <c r="F21" s="18"/>
      <c r="G21" s="70"/>
      <c r="H21" s="18"/>
      <c r="I21" s="18">
        <v>400</v>
      </c>
      <c r="J21" s="18"/>
      <c r="K21" s="20">
        <v>12150</v>
      </c>
      <c r="L21" s="20"/>
      <c r="M21" s="23" t="s">
        <v>29</v>
      </c>
      <c r="N21" s="23"/>
    </row>
    <row r="22" spans="1:14" s="24" customFormat="1" ht="28.5" customHeight="1" x14ac:dyDescent="0.3">
      <c r="A22" s="11" t="s">
        <v>26</v>
      </c>
      <c r="B22" s="12" t="s">
        <v>48</v>
      </c>
      <c r="C22" s="16" t="s">
        <v>63</v>
      </c>
      <c r="D22" s="18"/>
      <c r="E22" s="18"/>
      <c r="F22" s="18"/>
      <c r="G22" s="70"/>
      <c r="H22" s="18"/>
      <c r="I22" s="18"/>
      <c r="J22" s="18">
        <f>4*116</f>
        <v>464</v>
      </c>
      <c r="K22" s="20">
        <v>6880</v>
      </c>
      <c r="L22" s="20"/>
      <c r="M22" s="23" t="s">
        <v>29</v>
      </c>
      <c r="N22" s="23"/>
    </row>
    <row r="23" spans="1:14" s="24" customFormat="1" ht="28.5" customHeight="1" x14ac:dyDescent="0.3">
      <c r="A23" s="11" t="s">
        <v>26</v>
      </c>
      <c r="B23" s="12" t="s">
        <v>48</v>
      </c>
      <c r="C23" s="16" t="s">
        <v>64</v>
      </c>
      <c r="D23" s="18"/>
      <c r="E23" s="18"/>
      <c r="F23" s="18"/>
      <c r="G23" s="70"/>
      <c r="H23" s="18"/>
      <c r="I23" s="18"/>
      <c r="J23" s="18">
        <f>3.5*116</f>
        <v>406</v>
      </c>
      <c r="K23" s="20">
        <v>10030</v>
      </c>
      <c r="L23" s="20"/>
      <c r="M23" s="22"/>
      <c r="N23" s="23" t="s">
        <v>29</v>
      </c>
    </row>
    <row r="24" spans="1:14" s="24" customFormat="1" ht="28.5" customHeight="1" x14ac:dyDescent="0.3">
      <c r="A24" s="25" t="s">
        <v>26</v>
      </c>
      <c r="B24" s="12" t="s">
        <v>66</v>
      </c>
      <c r="C24" s="16" t="s">
        <v>95</v>
      </c>
      <c r="D24" s="28"/>
      <c r="E24" s="28"/>
      <c r="F24" s="28"/>
      <c r="G24" s="71"/>
      <c r="H24" s="28"/>
      <c r="I24" s="28">
        <v>600</v>
      </c>
      <c r="J24" s="28"/>
      <c r="K24" s="20">
        <v>12000</v>
      </c>
      <c r="L24" s="20"/>
      <c r="M24" s="35"/>
      <c r="N24" s="23" t="s">
        <v>29</v>
      </c>
    </row>
    <row r="25" spans="1:14" s="24" customFormat="1" ht="28.5" customHeight="1" x14ac:dyDescent="0.3">
      <c r="A25" s="25" t="s">
        <v>26</v>
      </c>
      <c r="B25" s="12" t="s">
        <v>107</v>
      </c>
      <c r="C25" s="42" t="s">
        <v>112</v>
      </c>
      <c r="D25" s="28"/>
      <c r="E25" s="28"/>
      <c r="F25" s="28"/>
      <c r="G25" s="71"/>
      <c r="H25" s="28">
        <f>3*144</f>
        <v>432</v>
      </c>
      <c r="I25" s="28"/>
      <c r="J25" s="28"/>
      <c r="K25" s="20">
        <v>6600</v>
      </c>
      <c r="L25" s="20"/>
      <c r="M25" s="23" t="s">
        <v>29</v>
      </c>
      <c r="N25" s="23"/>
    </row>
    <row r="26" spans="1:14" s="24" customFormat="1" ht="28.5" customHeight="1" x14ac:dyDescent="0.3">
      <c r="A26" s="25" t="s">
        <v>26</v>
      </c>
      <c r="B26" s="12" t="s">
        <v>107</v>
      </c>
      <c r="C26" s="42" t="s">
        <v>114</v>
      </c>
      <c r="D26" s="28"/>
      <c r="E26" s="28"/>
      <c r="F26" s="28"/>
      <c r="G26" s="71"/>
      <c r="H26" s="28">
        <f>2.5*144</f>
        <v>360</v>
      </c>
      <c r="I26" s="28"/>
      <c r="J26" s="28"/>
      <c r="K26" s="20">
        <v>5880</v>
      </c>
      <c r="L26" s="20"/>
      <c r="M26" s="23" t="s">
        <v>29</v>
      </c>
      <c r="N26" s="23"/>
    </row>
    <row r="27" spans="1:14" s="24" customFormat="1" ht="28.5" customHeight="1" x14ac:dyDescent="0.3">
      <c r="A27" s="11" t="s">
        <v>26</v>
      </c>
      <c r="B27" s="12" t="s">
        <v>107</v>
      </c>
      <c r="C27" s="16" t="s">
        <v>118</v>
      </c>
      <c r="D27" s="18"/>
      <c r="E27" s="18"/>
      <c r="F27" s="18"/>
      <c r="G27" s="70"/>
      <c r="H27" s="18"/>
      <c r="I27" s="18">
        <v>600</v>
      </c>
      <c r="J27" s="18"/>
      <c r="K27" s="20">
        <v>12140</v>
      </c>
      <c r="L27" s="20"/>
      <c r="M27" s="23" t="s">
        <v>29</v>
      </c>
      <c r="N27" s="22"/>
    </row>
    <row r="28" spans="1:14" s="24" customFormat="1" ht="28.5" customHeight="1" x14ac:dyDescent="0.3">
      <c r="A28" s="11" t="s">
        <v>26</v>
      </c>
      <c r="B28" s="12" t="s">
        <v>107</v>
      </c>
      <c r="C28" s="16" t="s">
        <v>119</v>
      </c>
      <c r="D28" s="18"/>
      <c r="E28" s="18"/>
      <c r="F28" s="18"/>
      <c r="G28" s="70"/>
      <c r="H28" s="18"/>
      <c r="I28" s="18">
        <v>600</v>
      </c>
      <c r="J28" s="18"/>
      <c r="K28" s="20">
        <v>12710</v>
      </c>
      <c r="L28" s="20"/>
      <c r="M28" s="23" t="s">
        <v>29</v>
      </c>
      <c r="N28" s="22"/>
    </row>
    <row r="29" spans="1:14" s="24" customFormat="1" ht="28.5" customHeight="1" x14ac:dyDescent="0.3">
      <c r="A29" s="11" t="s">
        <v>26</v>
      </c>
      <c r="B29" s="12" t="s">
        <v>107</v>
      </c>
      <c r="C29" s="16" t="s">
        <v>120</v>
      </c>
      <c r="D29" s="18"/>
      <c r="E29" s="18"/>
      <c r="F29" s="18"/>
      <c r="G29" s="70"/>
      <c r="H29" s="18"/>
      <c r="I29" s="18">
        <v>800</v>
      </c>
      <c r="J29" s="18"/>
      <c r="K29" s="20">
        <v>5510</v>
      </c>
      <c r="L29" s="20">
        <v>8900</v>
      </c>
      <c r="M29" s="23" t="s">
        <v>29</v>
      </c>
      <c r="N29" s="22"/>
    </row>
    <row r="30" spans="1:14" s="24" customFormat="1" ht="28.5" customHeight="1" x14ac:dyDescent="0.3">
      <c r="A30" s="11" t="s">
        <v>26</v>
      </c>
      <c r="B30" s="12" t="s">
        <v>107</v>
      </c>
      <c r="C30" s="16" t="s">
        <v>121</v>
      </c>
      <c r="D30" s="18"/>
      <c r="E30" s="18"/>
      <c r="F30" s="18"/>
      <c r="G30" s="70"/>
      <c r="H30" s="18"/>
      <c r="I30" s="18">
        <v>450</v>
      </c>
      <c r="J30" s="18"/>
      <c r="K30" s="20">
        <v>10320</v>
      </c>
      <c r="L30" s="20">
        <v>1100</v>
      </c>
      <c r="M30" s="23" t="s">
        <v>29</v>
      </c>
      <c r="N30" s="22"/>
    </row>
    <row r="31" spans="1:14" s="24" customFormat="1" ht="28.5" customHeight="1" x14ac:dyDescent="0.3">
      <c r="A31" s="25" t="s">
        <v>26</v>
      </c>
      <c r="B31" s="12" t="s">
        <v>107</v>
      </c>
      <c r="C31" s="42" t="s">
        <v>115</v>
      </c>
      <c r="D31" s="28"/>
      <c r="E31" s="28"/>
      <c r="F31" s="28"/>
      <c r="G31" s="71"/>
      <c r="H31" s="28"/>
      <c r="I31" s="28">
        <v>600</v>
      </c>
      <c r="J31" s="28"/>
      <c r="K31" s="20">
        <v>7830</v>
      </c>
      <c r="L31" s="20"/>
      <c r="M31" s="23" t="s">
        <v>29</v>
      </c>
      <c r="N31" s="23"/>
    </row>
    <row r="32" spans="1:14" s="24" customFormat="1" ht="28.5" customHeight="1" x14ac:dyDescent="0.3">
      <c r="A32" s="11" t="s">
        <v>26</v>
      </c>
      <c r="B32" s="12" t="s">
        <v>107</v>
      </c>
      <c r="C32" s="16" t="s">
        <v>123</v>
      </c>
      <c r="D32" s="18"/>
      <c r="E32" s="18"/>
      <c r="F32" s="18"/>
      <c r="G32" s="70"/>
      <c r="H32" s="18"/>
      <c r="I32" s="18"/>
      <c r="J32" s="18">
        <f>4.5*116</f>
        <v>522</v>
      </c>
      <c r="K32" s="20">
        <v>10120</v>
      </c>
      <c r="L32" s="20"/>
      <c r="M32" s="23" t="s">
        <v>29</v>
      </c>
      <c r="N32" s="22"/>
    </row>
    <row r="33" spans="1:14" s="24" customFormat="1" ht="28.5" customHeight="1" x14ac:dyDescent="0.3">
      <c r="A33" s="25" t="s">
        <v>26</v>
      </c>
      <c r="B33" s="12" t="s">
        <v>107</v>
      </c>
      <c r="C33" s="42" t="s">
        <v>122</v>
      </c>
      <c r="D33" s="28"/>
      <c r="E33" s="28"/>
      <c r="F33" s="28"/>
      <c r="G33" s="71"/>
      <c r="H33" s="28"/>
      <c r="I33" s="28"/>
      <c r="J33" s="28">
        <f>4*116</f>
        <v>464</v>
      </c>
      <c r="K33" s="20">
        <v>8450</v>
      </c>
      <c r="L33" s="20"/>
      <c r="M33" s="23" t="s">
        <v>29</v>
      </c>
      <c r="N33" s="23"/>
    </row>
    <row r="34" spans="1:14" s="24" customFormat="1" ht="28.5" customHeight="1" x14ac:dyDescent="0.3">
      <c r="A34" s="11" t="s">
        <v>26</v>
      </c>
      <c r="B34" s="12" t="s">
        <v>124</v>
      </c>
      <c r="C34" s="42" t="s">
        <v>126</v>
      </c>
      <c r="D34" s="28">
        <f>2*144</f>
        <v>288</v>
      </c>
      <c r="E34" s="28"/>
      <c r="F34" s="28"/>
      <c r="G34" s="71"/>
      <c r="H34" s="28"/>
      <c r="I34" s="28"/>
      <c r="J34" s="28"/>
      <c r="K34" s="20">
        <v>7520</v>
      </c>
      <c r="L34" s="20"/>
      <c r="M34" s="23"/>
      <c r="N34" s="23" t="s">
        <v>29</v>
      </c>
    </row>
    <row r="35" spans="1:14" s="24" customFormat="1" ht="28.5" customHeight="1" x14ac:dyDescent="0.3">
      <c r="A35" s="11" t="s">
        <v>26</v>
      </c>
      <c r="B35" s="12" t="s">
        <v>124</v>
      </c>
      <c r="C35" s="42" t="s">
        <v>154</v>
      </c>
      <c r="D35" s="28"/>
      <c r="E35" s="28"/>
      <c r="F35" s="28"/>
      <c r="G35" s="71"/>
      <c r="H35" s="28">
        <f>3*144</f>
        <v>432</v>
      </c>
      <c r="I35" s="28"/>
      <c r="J35" s="28"/>
      <c r="K35" s="20">
        <v>10030</v>
      </c>
      <c r="L35" s="20"/>
      <c r="M35" s="23"/>
      <c r="N35" s="23" t="s">
        <v>29</v>
      </c>
    </row>
    <row r="36" spans="1:14" s="24" customFormat="1" ht="28.5" customHeight="1" x14ac:dyDescent="0.3">
      <c r="A36" s="11" t="s">
        <v>26</v>
      </c>
      <c r="B36" s="26" t="s">
        <v>124</v>
      </c>
      <c r="C36" s="16" t="s">
        <v>128</v>
      </c>
      <c r="D36" s="28"/>
      <c r="E36" s="28"/>
      <c r="F36" s="28"/>
      <c r="G36" s="71"/>
      <c r="H36" s="28">
        <f>4.5*144</f>
        <v>648</v>
      </c>
      <c r="I36" s="28"/>
      <c r="J36" s="28"/>
      <c r="K36" s="20">
        <v>15890</v>
      </c>
      <c r="L36" s="20"/>
      <c r="M36" s="35"/>
      <c r="N36" s="23" t="s">
        <v>29</v>
      </c>
    </row>
    <row r="37" spans="1:14" s="24" customFormat="1" ht="28.5" customHeight="1" x14ac:dyDescent="0.3">
      <c r="A37" s="11" t="s">
        <v>26</v>
      </c>
      <c r="B37" s="26" t="s">
        <v>124</v>
      </c>
      <c r="C37" s="16" t="s">
        <v>129</v>
      </c>
      <c r="D37" s="28"/>
      <c r="E37" s="28"/>
      <c r="F37" s="28"/>
      <c r="G37" s="71"/>
      <c r="H37" s="28">
        <f>3.5*144</f>
        <v>504</v>
      </c>
      <c r="I37" s="28"/>
      <c r="J37" s="28"/>
      <c r="K37" s="20">
        <v>13360</v>
      </c>
      <c r="L37" s="20"/>
      <c r="M37" s="35"/>
      <c r="N37" s="23" t="s">
        <v>29</v>
      </c>
    </row>
    <row r="38" spans="1:14" s="24" customFormat="1" ht="28.5" customHeight="1" x14ac:dyDescent="0.3">
      <c r="A38" s="11" t="s">
        <v>26</v>
      </c>
      <c r="B38" s="12" t="s">
        <v>124</v>
      </c>
      <c r="C38" s="42" t="s">
        <v>155</v>
      </c>
      <c r="D38" s="28"/>
      <c r="E38" s="28"/>
      <c r="F38" s="28"/>
      <c r="G38" s="71"/>
      <c r="H38" s="28">
        <f>3*144</f>
        <v>432</v>
      </c>
      <c r="I38" s="28"/>
      <c r="J38" s="28"/>
      <c r="K38" s="20">
        <v>6320</v>
      </c>
      <c r="L38" s="20"/>
      <c r="M38" s="23"/>
      <c r="N38" s="23" t="s">
        <v>29</v>
      </c>
    </row>
    <row r="39" spans="1:14" s="24" customFormat="1" ht="28.5" customHeight="1" x14ac:dyDescent="0.3">
      <c r="A39" s="11" t="s">
        <v>26</v>
      </c>
      <c r="B39" s="12" t="s">
        <v>124</v>
      </c>
      <c r="C39" s="42" t="s">
        <v>156</v>
      </c>
      <c r="D39" s="28"/>
      <c r="E39" s="28"/>
      <c r="F39" s="28"/>
      <c r="G39" s="71"/>
      <c r="H39" s="28">
        <f>3*116</f>
        <v>348</v>
      </c>
      <c r="I39" s="28"/>
      <c r="J39" s="28"/>
      <c r="K39" s="20">
        <v>9470</v>
      </c>
      <c r="L39" s="20"/>
      <c r="M39" s="23"/>
      <c r="N39" s="23" t="s">
        <v>29</v>
      </c>
    </row>
    <row r="40" spans="1:14" s="24" customFormat="1" ht="28.5" customHeight="1" x14ac:dyDescent="0.3">
      <c r="A40" s="11" t="s">
        <v>26</v>
      </c>
      <c r="B40" s="12" t="s">
        <v>124</v>
      </c>
      <c r="C40" s="42" t="s">
        <v>157</v>
      </c>
      <c r="D40" s="28"/>
      <c r="E40" s="28"/>
      <c r="F40" s="28"/>
      <c r="G40" s="71"/>
      <c r="H40" s="28">
        <f>4*144</f>
        <v>576</v>
      </c>
      <c r="I40" s="28"/>
      <c r="J40" s="28"/>
      <c r="K40" s="20">
        <v>9830</v>
      </c>
      <c r="L40" s="20"/>
      <c r="M40" s="23"/>
      <c r="N40" s="23" t="s">
        <v>29</v>
      </c>
    </row>
    <row r="41" spans="1:14" s="24" customFormat="1" ht="28.5" customHeight="1" x14ac:dyDescent="0.3">
      <c r="A41" s="11" t="s">
        <v>26</v>
      </c>
      <c r="B41" s="26" t="s">
        <v>124</v>
      </c>
      <c r="C41" s="16" t="s">
        <v>130</v>
      </c>
      <c r="D41" s="28"/>
      <c r="E41" s="28"/>
      <c r="F41" s="28"/>
      <c r="G41" s="71"/>
      <c r="H41" s="28">
        <f>3.5*144</f>
        <v>504</v>
      </c>
      <c r="I41" s="28"/>
      <c r="J41" s="28"/>
      <c r="K41" s="20">
        <v>7290</v>
      </c>
      <c r="L41" s="20">
        <v>1200</v>
      </c>
      <c r="M41" s="35"/>
      <c r="N41" s="23" t="s">
        <v>29</v>
      </c>
    </row>
    <row r="42" spans="1:14" s="24" customFormat="1" ht="28.5" customHeight="1" x14ac:dyDescent="0.3">
      <c r="A42" s="11" t="s">
        <v>26</v>
      </c>
      <c r="B42" s="12" t="s">
        <v>124</v>
      </c>
      <c r="C42" s="42" t="s">
        <v>158</v>
      </c>
      <c r="D42" s="28"/>
      <c r="E42" s="28"/>
      <c r="F42" s="28"/>
      <c r="G42" s="71"/>
      <c r="H42" s="28">
        <f>3.5*144</f>
        <v>504</v>
      </c>
      <c r="I42" s="28"/>
      <c r="J42" s="28"/>
      <c r="K42" s="20">
        <v>6360</v>
      </c>
      <c r="L42" s="20"/>
      <c r="M42" s="23"/>
      <c r="N42" s="23" t="s">
        <v>29</v>
      </c>
    </row>
    <row r="43" spans="1:14" s="43" customFormat="1" ht="28.5" customHeight="1" x14ac:dyDescent="0.25">
      <c r="A43" s="11" t="s">
        <v>26</v>
      </c>
      <c r="B43" s="12" t="s">
        <v>124</v>
      </c>
      <c r="C43" s="42" t="s">
        <v>159</v>
      </c>
      <c r="D43" s="28"/>
      <c r="E43" s="28"/>
      <c r="F43" s="28"/>
      <c r="G43" s="71"/>
      <c r="H43" s="28">
        <f>3*144</f>
        <v>432</v>
      </c>
      <c r="I43" s="28"/>
      <c r="J43" s="28"/>
      <c r="K43" s="20">
        <v>8310</v>
      </c>
      <c r="L43" s="20"/>
      <c r="M43" s="23"/>
      <c r="N43" s="23" t="s">
        <v>29</v>
      </c>
    </row>
    <row r="44" spans="1:14" s="24" customFormat="1" ht="28.5" customHeight="1" x14ac:dyDescent="0.3">
      <c r="A44" s="11" t="s">
        <v>26</v>
      </c>
      <c r="B44" s="12" t="s">
        <v>124</v>
      </c>
      <c r="C44" s="42" t="s">
        <v>160</v>
      </c>
      <c r="D44" s="28"/>
      <c r="E44" s="28"/>
      <c r="F44" s="28"/>
      <c r="G44" s="71"/>
      <c r="H44" s="28">
        <f>3*144</f>
        <v>432</v>
      </c>
      <c r="I44" s="28"/>
      <c r="J44" s="28"/>
      <c r="K44" s="20">
        <v>5670</v>
      </c>
      <c r="L44" s="20"/>
      <c r="M44" s="23"/>
      <c r="N44" s="23" t="s">
        <v>29</v>
      </c>
    </row>
    <row r="45" spans="1:14" s="24" customFormat="1" ht="28.5" customHeight="1" x14ac:dyDescent="0.3">
      <c r="A45" s="11" t="s">
        <v>26</v>
      </c>
      <c r="B45" s="26" t="s">
        <v>124</v>
      </c>
      <c r="C45" s="16" t="s">
        <v>131</v>
      </c>
      <c r="D45" s="28"/>
      <c r="E45" s="28"/>
      <c r="F45" s="28"/>
      <c r="G45" s="71"/>
      <c r="H45" s="28">
        <f>4*144</f>
        <v>576</v>
      </c>
      <c r="I45" s="28"/>
      <c r="J45" s="28"/>
      <c r="K45" s="20">
        <v>8640</v>
      </c>
      <c r="L45" s="20"/>
      <c r="M45" s="35"/>
      <c r="N45" s="23" t="s">
        <v>29</v>
      </c>
    </row>
    <row r="46" spans="1:14" s="24" customFormat="1" ht="28.5" customHeight="1" x14ac:dyDescent="0.3">
      <c r="A46" s="11" t="s">
        <v>26</v>
      </c>
      <c r="B46" s="12" t="s">
        <v>124</v>
      </c>
      <c r="C46" s="42" t="s">
        <v>161</v>
      </c>
      <c r="D46" s="28"/>
      <c r="E46" s="28"/>
      <c r="F46" s="28"/>
      <c r="G46" s="71"/>
      <c r="H46" s="28">
        <f>3*144</f>
        <v>432</v>
      </c>
      <c r="I46" s="28"/>
      <c r="J46" s="28"/>
      <c r="K46" s="20">
        <v>6680</v>
      </c>
      <c r="L46" s="20"/>
      <c r="M46" s="23"/>
      <c r="N46" s="23" t="s">
        <v>29</v>
      </c>
    </row>
    <row r="47" spans="1:14" s="24" customFormat="1" ht="28.5" customHeight="1" x14ac:dyDescent="0.3">
      <c r="A47" s="11" t="s">
        <v>26</v>
      </c>
      <c r="B47" s="12" t="s">
        <v>124</v>
      </c>
      <c r="C47" s="42" t="s">
        <v>162</v>
      </c>
      <c r="D47" s="28"/>
      <c r="E47" s="28"/>
      <c r="F47" s="28"/>
      <c r="G47" s="71"/>
      <c r="H47" s="28">
        <f>3*144</f>
        <v>432</v>
      </c>
      <c r="I47" s="28"/>
      <c r="J47" s="28"/>
      <c r="K47" s="20">
        <v>6670</v>
      </c>
      <c r="L47" s="20"/>
      <c r="M47" s="23"/>
      <c r="N47" s="23" t="s">
        <v>29</v>
      </c>
    </row>
    <row r="48" spans="1:14" s="24" customFormat="1" ht="28.5" customHeight="1" x14ac:dyDescent="0.3">
      <c r="A48" s="11" t="s">
        <v>26</v>
      </c>
      <c r="B48" s="12" t="s">
        <v>124</v>
      </c>
      <c r="C48" s="42" t="s">
        <v>163</v>
      </c>
      <c r="D48" s="28"/>
      <c r="E48" s="28"/>
      <c r="F48" s="28"/>
      <c r="G48" s="71"/>
      <c r="H48" s="28">
        <f>4*144</f>
        <v>576</v>
      </c>
      <c r="I48" s="28"/>
      <c r="J48" s="28"/>
      <c r="K48" s="20">
        <v>8840</v>
      </c>
      <c r="L48" s="20"/>
      <c r="M48" s="23"/>
      <c r="N48" s="23" t="s">
        <v>29</v>
      </c>
    </row>
    <row r="49" spans="1:14" s="24" customFormat="1" ht="28.5" customHeight="1" x14ac:dyDescent="0.3">
      <c r="A49" s="11" t="s">
        <v>26</v>
      </c>
      <c r="B49" s="12" t="s">
        <v>124</v>
      </c>
      <c r="C49" s="42" t="s">
        <v>164</v>
      </c>
      <c r="D49" s="28"/>
      <c r="E49" s="28"/>
      <c r="F49" s="28"/>
      <c r="G49" s="71"/>
      <c r="H49" s="28">
        <f>2.5*144</f>
        <v>360</v>
      </c>
      <c r="I49" s="28"/>
      <c r="J49" s="28"/>
      <c r="K49" s="20">
        <v>7200</v>
      </c>
      <c r="L49" s="20"/>
      <c r="M49" s="23"/>
      <c r="N49" s="23" t="s">
        <v>29</v>
      </c>
    </row>
    <row r="50" spans="1:14" s="24" customFormat="1" ht="28.5" customHeight="1" x14ac:dyDescent="0.3">
      <c r="A50" s="11" t="s">
        <v>26</v>
      </c>
      <c r="B50" s="26" t="s">
        <v>124</v>
      </c>
      <c r="C50" s="16" t="s">
        <v>132</v>
      </c>
      <c r="D50" s="28"/>
      <c r="E50" s="28"/>
      <c r="F50" s="28"/>
      <c r="G50" s="71"/>
      <c r="H50" s="28">
        <f>3.5*144</f>
        <v>504</v>
      </c>
      <c r="I50" s="28"/>
      <c r="J50" s="28"/>
      <c r="K50" s="20">
        <v>12790</v>
      </c>
      <c r="L50" s="20"/>
      <c r="M50" s="35"/>
      <c r="N50" s="23" t="s">
        <v>29</v>
      </c>
    </row>
    <row r="51" spans="1:14" s="24" customFormat="1" ht="28.5" customHeight="1" x14ac:dyDescent="0.3">
      <c r="A51" s="11" t="s">
        <v>26</v>
      </c>
      <c r="B51" s="26" t="s">
        <v>124</v>
      </c>
      <c r="C51" s="16" t="s">
        <v>133</v>
      </c>
      <c r="D51" s="28"/>
      <c r="E51" s="28"/>
      <c r="F51" s="28"/>
      <c r="G51" s="71"/>
      <c r="H51" s="28">
        <f>3*144</f>
        <v>432</v>
      </c>
      <c r="I51" s="28"/>
      <c r="J51" s="28"/>
      <c r="K51" s="20">
        <v>8600</v>
      </c>
      <c r="L51" s="20"/>
      <c r="M51" s="35"/>
      <c r="N51" s="23" t="s">
        <v>29</v>
      </c>
    </row>
    <row r="52" spans="1:14" s="24" customFormat="1" ht="28.5" customHeight="1" x14ac:dyDescent="0.3">
      <c r="A52" s="11" t="s">
        <v>26</v>
      </c>
      <c r="B52" s="12" t="s">
        <v>124</v>
      </c>
      <c r="C52" s="16" t="s">
        <v>134</v>
      </c>
      <c r="D52" s="18"/>
      <c r="E52" s="18"/>
      <c r="F52" s="18"/>
      <c r="G52" s="70"/>
      <c r="H52" s="18">
        <f>2.5*144</f>
        <v>360</v>
      </c>
      <c r="I52" s="18"/>
      <c r="J52" s="18"/>
      <c r="K52" s="20">
        <v>10800</v>
      </c>
      <c r="L52" s="20"/>
      <c r="M52" s="23" t="s">
        <v>29</v>
      </c>
      <c r="N52" s="22"/>
    </row>
    <row r="53" spans="1:14" s="24" customFormat="1" ht="28.5" customHeight="1" x14ac:dyDescent="0.3">
      <c r="A53" s="11" t="s">
        <v>26</v>
      </c>
      <c r="B53" s="12" t="s">
        <v>124</v>
      </c>
      <c r="C53" s="42" t="s">
        <v>165</v>
      </c>
      <c r="D53" s="28"/>
      <c r="E53" s="28"/>
      <c r="F53" s="28"/>
      <c r="G53" s="71"/>
      <c r="H53" s="28">
        <f>2.5*144</f>
        <v>360</v>
      </c>
      <c r="I53" s="28"/>
      <c r="J53" s="28"/>
      <c r="K53" s="20">
        <v>7480</v>
      </c>
      <c r="L53" s="20"/>
      <c r="M53" s="23"/>
      <c r="N53" s="23" t="s">
        <v>29</v>
      </c>
    </row>
    <row r="54" spans="1:14" s="24" customFormat="1" ht="28.5" customHeight="1" x14ac:dyDescent="0.3">
      <c r="A54" s="11" t="s">
        <v>26</v>
      </c>
      <c r="B54" s="12" t="s">
        <v>124</v>
      </c>
      <c r="C54" s="42" t="s">
        <v>166</v>
      </c>
      <c r="D54" s="28"/>
      <c r="E54" s="28"/>
      <c r="F54" s="28"/>
      <c r="G54" s="71"/>
      <c r="H54" s="28">
        <f>2.5*144</f>
        <v>360</v>
      </c>
      <c r="I54" s="28"/>
      <c r="J54" s="28"/>
      <c r="K54" s="20">
        <v>8700</v>
      </c>
      <c r="L54" s="20"/>
      <c r="M54" s="23"/>
      <c r="N54" s="23" t="s">
        <v>29</v>
      </c>
    </row>
    <row r="55" spans="1:14" s="24" customFormat="1" ht="28.5" customHeight="1" x14ac:dyDescent="0.3">
      <c r="A55" s="11" t="s">
        <v>26</v>
      </c>
      <c r="B55" s="12" t="s">
        <v>124</v>
      </c>
      <c r="C55" s="42" t="s">
        <v>167</v>
      </c>
      <c r="D55" s="28"/>
      <c r="E55" s="28"/>
      <c r="F55" s="28"/>
      <c r="G55" s="71"/>
      <c r="H55" s="28">
        <f>2.5*144</f>
        <v>360</v>
      </c>
      <c r="I55" s="28"/>
      <c r="J55" s="28"/>
      <c r="K55" s="20">
        <v>7000</v>
      </c>
      <c r="L55" s="20"/>
      <c r="M55" s="23"/>
      <c r="N55" s="23" t="s">
        <v>29</v>
      </c>
    </row>
    <row r="56" spans="1:14" s="24" customFormat="1" ht="28.5" customHeight="1" x14ac:dyDescent="0.3">
      <c r="A56" s="11" t="s">
        <v>26</v>
      </c>
      <c r="B56" s="12" t="s">
        <v>124</v>
      </c>
      <c r="C56" s="42" t="s">
        <v>168</v>
      </c>
      <c r="D56" s="28"/>
      <c r="E56" s="28"/>
      <c r="F56" s="28"/>
      <c r="G56" s="71"/>
      <c r="H56" s="28">
        <f>2.5*144</f>
        <v>360</v>
      </c>
      <c r="I56" s="28"/>
      <c r="J56" s="28"/>
      <c r="K56" s="20">
        <v>9220</v>
      </c>
      <c r="L56" s="20"/>
      <c r="M56" s="23"/>
      <c r="N56" s="23" t="s">
        <v>29</v>
      </c>
    </row>
    <row r="57" spans="1:14" s="24" customFormat="1" ht="28.5" customHeight="1" x14ac:dyDescent="0.3">
      <c r="A57" s="11" t="s">
        <v>26</v>
      </c>
      <c r="B57" s="26" t="s">
        <v>124</v>
      </c>
      <c r="C57" s="16" t="s">
        <v>135</v>
      </c>
      <c r="D57" s="28">
        <v>144</v>
      </c>
      <c r="E57" s="28"/>
      <c r="F57" s="28"/>
      <c r="G57" s="71"/>
      <c r="H57" s="28">
        <f>3*144</f>
        <v>432</v>
      </c>
      <c r="I57" s="28"/>
      <c r="J57" s="28"/>
      <c r="K57" s="20">
        <v>16090</v>
      </c>
      <c r="L57" s="20"/>
      <c r="M57" s="35"/>
      <c r="N57" s="23" t="s">
        <v>29</v>
      </c>
    </row>
    <row r="58" spans="1:14" s="24" customFormat="1" ht="28.5" customHeight="1" x14ac:dyDescent="0.3">
      <c r="A58" s="11" t="s">
        <v>26</v>
      </c>
      <c r="B58" s="26" t="s">
        <v>124</v>
      </c>
      <c r="C58" s="16" t="s">
        <v>136</v>
      </c>
      <c r="D58" s="28">
        <v>144</v>
      </c>
      <c r="E58" s="28"/>
      <c r="F58" s="28"/>
      <c r="G58" s="71"/>
      <c r="H58" s="28">
        <f>4*144</f>
        <v>576</v>
      </c>
      <c r="I58" s="28">
        <v>500</v>
      </c>
      <c r="J58" s="28"/>
      <c r="K58" s="20">
        <v>26700</v>
      </c>
      <c r="L58" s="20">
        <v>14900</v>
      </c>
      <c r="M58" s="35" t="s">
        <v>29</v>
      </c>
      <c r="N58" s="23"/>
    </row>
    <row r="59" spans="1:14" s="24" customFormat="1" ht="28.5" customHeight="1" x14ac:dyDescent="0.3">
      <c r="A59" s="11" t="s">
        <v>26</v>
      </c>
      <c r="B59" s="12" t="s">
        <v>124</v>
      </c>
      <c r="C59" s="16" t="s">
        <v>137</v>
      </c>
      <c r="D59" s="18"/>
      <c r="E59" s="18"/>
      <c r="F59" s="18"/>
      <c r="G59" s="70"/>
      <c r="H59" s="18"/>
      <c r="I59" s="18">
        <v>600</v>
      </c>
      <c r="J59" s="18"/>
      <c r="K59" s="20">
        <v>13210</v>
      </c>
      <c r="L59" s="20"/>
      <c r="M59" s="23" t="s">
        <v>29</v>
      </c>
      <c r="N59" s="22"/>
    </row>
    <row r="60" spans="1:14" s="24" customFormat="1" ht="28.5" customHeight="1" x14ac:dyDescent="0.3">
      <c r="A60" s="11" t="s">
        <v>26</v>
      </c>
      <c r="B60" s="12" t="s">
        <v>124</v>
      </c>
      <c r="C60" s="16" t="s">
        <v>138</v>
      </c>
      <c r="D60" s="18"/>
      <c r="E60" s="18"/>
      <c r="F60" s="18"/>
      <c r="G60" s="70"/>
      <c r="H60" s="18"/>
      <c r="I60" s="18">
        <v>700</v>
      </c>
      <c r="J60" s="18"/>
      <c r="K60" s="20">
        <v>15120</v>
      </c>
      <c r="L60" s="20"/>
      <c r="M60" s="23" t="s">
        <v>29</v>
      </c>
      <c r="N60" s="22"/>
    </row>
    <row r="61" spans="1:14" s="24" customFormat="1" ht="28.5" customHeight="1" x14ac:dyDescent="0.3">
      <c r="A61" s="11" t="s">
        <v>26</v>
      </c>
      <c r="B61" s="26" t="s">
        <v>124</v>
      </c>
      <c r="C61" s="16" t="s">
        <v>139</v>
      </c>
      <c r="D61" s="28"/>
      <c r="E61" s="28"/>
      <c r="F61" s="28"/>
      <c r="G61" s="71"/>
      <c r="H61" s="28">
        <f>3*144</f>
        <v>432</v>
      </c>
      <c r="I61" s="28">
        <f>4*100</f>
        <v>400</v>
      </c>
      <c r="J61" s="28"/>
      <c r="K61" s="20">
        <v>10140</v>
      </c>
      <c r="L61" s="20"/>
      <c r="M61" s="35"/>
      <c r="N61" s="23" t="s">
        <v>29</v>
      </c>
    </row>
    <row r="62" spans="1:14" s="24" customFormat="1" ht="28.5" customHeight="1" x14ac:dyDescent="0.3">
      <c r="A62" s="11" t="s">
        <v>26</v>
      </c>
      <c r="B62" s="12" t="s">
        <v>124</v>
      </c>
      <c r="C62" s="16" t="s">
        <v>140</v>
      </c>
      <c r="D62" s="18"/>
      <c r="E62" s="18"/>
      <c r="F62" s="18"/>
      <c r="G62" s="70"/>
      <c r="H62" s="18"/>
      <c r="I62" s="18">
        <f>4.5*100</f>
        <v>450</v>
      </c>
      <c r="J62" s="18"/>
      <c r="K62" s="20">
        <v>12060</v>
      </c>
      <c r="L62" s="20"/>
      <c r="M62" s="23" t="s">
        <v>29</v>
      </c>
      <c r="N62" s="22"/>
    </row>
    <row r="63" spans="1:14" s="24" customFormat="1" ht="28.5" customHeight="1" x14ac:dyDescent="0.3">
      <c r="A63" s="11" t="s">
        <v>26</v>
      </c>
      <c r="B63" s="12" t="s">
        <v>124</v>
      </c>
      <c r="C63" s="42" t="s">
        <v>170</v>
      </c>
      <c r="D63" s="28"/>
      <c r="E63" s="28"/>
      <c r="F63" s="28"/>
      <c r="G63" s="71"/>
      <c r="H63" s="28"/>
      <c r="I63" s="28">
        <f>6.5*100</f>
        <v>650</v>
      </c>
      <c r="J63" s="28"/>
      <c r="K63" s="20">
        <v>11710</v>
      </c>
      <c r="L63" s="20"/>
      <c r="M63" s="23"/>
      <c r="N63" s="23" t="s">
        <v>29</v>
      </c>
    </row>
    <row r="64" spans="1:14" s="24" customFormat="1" ht="28.5" customHeight="1" x14ac:dyDescent="0.3">
      <c r="A64" s="11" t="s">
        <v>26</v>
      </c>
      <c r="B64" s="12" t="s">
        <v>124</v>
      </c>
      <c r="C64" s="42" t="s">
        <v>171</v>
      </c>
      <c r="D64" s="28"/>
      <c r="E64" s="28"/>
      <c r="F64" s="28"/>
      <c r="G64" s="71"/>
      <c r="H64" s="28">
        <v>144</v>
      </c>
      <c r="I64" s="28"/>
      <c r="J64" s="28"/>
      <c r="K64" s="20">
        <v>5510</v>
      </c>
      <c r="L64" s="20"/>
      <c r="M64" s="23"/>
      <c r="N64" s="23" t="s">
        <v>29</v>
      </c>
    </row>
    <row r="65" spans="1:14" s="24" customFormat="1" ht="28.5" customHeight="1" x14ac:dyDescent="0.3">
      <c r="A65" s="11" t="s">
        <v>26</v>
      </c>
      <c r="B65" s="26" t="s">
        <v>124</v>
      </c>
      <c r="C65" s="16" t="s">
        <v>141</v>
      </c>
      <c r="D65" s="28"/>
      <c r="E65" s="28"/>
      <c r="F65" s="28"/>
      <c r="G65" s="71"/>
      <c r="H65" s="28" t="s">
        <v>50</v>
      </c>
      <c r="I65" s="28"/>
      <c r="J65" s="28"/>
      <c r="K65" s="20">
        <v>10040</v>
      </c>
      <c r="L65" s="20"/>
      <c r="M65" s="35"/>
      <c r="N65" s="23" t="s">
        <v>29</v>
      </c>
    </row>
    <row r="66" spans="1:14" s="24" customFormat="1" ht="28.5" customHeight="1" x14ac:dyDescent="0.3">
      <c r="A66" s="11" t="s">
        <v>26</v>
      </c>
      <c r="B66" s="26" t="s">
        <v>124</v>
      </c>
      <c r="C66" s="16" t="s">
        <v>142</v>
      </c>
      <c r="D66" s="28"/>
      <c r="E66" s="28"/>
      <c r="F66" s="28"/>
      <c r="G66" s="71"/>
      <c r="H66" s="28" t="s">
        <v>50</v>
      </c>
      <c r="I66" s="28"/>
      <c r="J66" s="28"/>
      <c r="K66" s="20">
        <v>9370</v>
      </c>
      <c r="L66" s="20"/>
      <c r="M66" s="35"/>
      <c r="N66" s="23" t="s">
        <v>29</v>
      </c>
    </row>
    <row r="67" spans="1:14" s="24" customFormat="1" ht="28.5" customHeight="1" x14ac:dyDescent="0.3">
      <c r="A67" s="11" t="s">
        <v>26</v>
      </c>
      <c r="B67" s="12" t="s">
        <v>124</v>
      </c>
      <c r="C67" s="16" t="s">
        <v>143</v>
      </c>
      <c r="D67" s="18"/>
      <c r="E67" s="18"/>
      <c r="F67" s="18"/>
      <c r="G67" s="70"/>
      <c r="H67" s="18"/>
      <c r="I67" s="18"/>
      <c r="J67" s="18">
        <f>5.5*116</f>
        <v>638</v>
      </c>
      <c r="K67" s="20">
        <v>20090</v>
      </c>
      <c r="L67" s="20"/>
      <c r="M67" s="23" t="s">
        <v>29</v>
      </c>
      <c r="N67" s="22"/>
    </row>
    <row r="68" spans="1:14" s="24" customFormat="1" ht="28.5" customHeight="1" x14ac:dyDescent="0.3">
      <c r="A68" s="11" t="s">
        <v>26</v>
      </c>
      <c r="B68" s="12" t="s">
        <v>124</v>
      </c>
      <c r="C68" s="16" t="s">
        <v>144</v>
      </c>
      <c r="D68" s="18"/>
      <c r="E68" s="18"/>
      <c r="F68" s="18"/>
      <c r="G68" s="70"/>
      <c r="H68" s="18"/>
      <c r="I68" s="18"/>
      <c r="J68" s="18">
        <f>5.5*116</f>
        <v>638</v>
      </c>
      <c r="K68" s="20">
        <v>13340</v>
      </c>
      <c r="L68" s="20"/>
      <c r="M68" s="23" t="s">
        <v>29</v>
      </c>
      <c r="N68" s="22"/>
    </row>
    <row r="69" spans="1:14" s="24" customFormat="1" ht="28.5" customHeight="1" x14ac:dyDescent="0.3">
      <c r="A69" s="11" t="s">
        <v>26</v>
      </c>
      <c r="B69" s="26" t="s">
        <v>124</v>
      </c>
      <c r="C69" s="16" t="s">
        <v>145</v>
      </c>
      <c r="D69" s="28"/>
      <c r="E69" s="28"/>
      <c r="F69" s="28"/>
      <c r="G69" s="71"/>
      <c r="H69" s="28"/>
      <c r="I69" s="28"/>
      <c r="J69" s="28">
        <f>3.5*116</f>
        <v>406</v>
      </c>
      <c r="K69" s="20">
        <v>13790</v>
      </c>
      <c r="L69" s="20"/>
      <c r="M69" s="35"/>
      <c r="N69" s="23" t="s">
        <v>29</v>
      </c>
    </row>
    <row r="70" spans="1:14" s="24" customFormat="1" ht="28.5" customHeight="1" x14ac:dyDescent="0.3">
      <c r="A70" s="11" t="s">
        <v>26</v>
      </c>
      <c r="B70" s="26" t="s">
        <v>124</v>
      </c>
      <c r="C70" s="16" t="s">
        <v>146</v>
      </c>
      <c r="D70" s="28"/>
      <c r="E70" s="28"/>
      <c r="F70" s="28"/>
      <c r="G70" s="71"/>
      <c r="H70" s="28"/>
      <c r="I70" s="28"/>
      <c r="J70" s="28">
        <f>4.5*116</f>
        <v>522</v>
      </c>
      <c r="K70" s="20">
        <v>13570</v>
      </c>
      <c r="L70" s="20"/>
      <c r="M70" s="35"/>
      <c r="N70" s="23" t="s">
        <v>29</v>
      </c>
    </row>
    <row r="71" spans="1:14" s="24" customFormat="1" ht="28.5" customHeight="1" x14ac:dyDescent="0.3">
      <c r="A71" s="11" t="s">
        <v>26</v>
      </c>
      <c r="B71" s="12" t="s">
        <v>124</v>
      </c>
      <c r="C71" s="42" t="s">
        <v>127</v>
      </c>
      <c r="D71" s="28"/>
      <c r="E71" s="28"/>
      <c r="F71" s="28"/>
      <c r="G71" s="71"/>
      <c r="H71" s="28"/>
      <c r="I71" s="28"/>
      <c r="J71" s="28">
        <f>4.5*116</f>
        <v>522</v>
      </c>
      <c r="K71" s="20">
        <v>15700</v>
      </c>
      <c r="L71" s="20">
        <v>4900</v>
      </c>
      <c r="M71" s="23"/>
      <c r="N71" s="23" t="s">
        <v>29</v>
      </c>
    </row>
    <row r="72" spans="1:14" s="24" customFormat="1" ht="28.5" customHeight="1" x14ac:dyDescent="0.3">
      <c r="A72" s="11" t="s">
        <v>26</v>
      </c>
      <c r="B72" s="12" t="s">
        <v>124</v>
      </c>
      <c r="C72" s="42" t="s">
        <v>147</v>
      </c>
      <c r="D72" s="28"/>
      <c r="E72" s="28"/>
      <c r="F72" s="28"/>
      <c r="G72" s="71"/>
      <c r="H72" s="28"/>
      <c r="I72" s="28"/>
      <c r="J72" s="28">
        <f>4*116</f>
        <v>464</v>
      </c>
      <c r="K72" s="20">
        <v>13980</v>
      </c>
      <c r="L72" s="20"/>
      <c r="M72" s="23"/>
      <c r="N72" s="23" t="s">
        <v>29</v>
      </c>
    </row>
    <row r="73" spans="1:14" s="24" customFormat="1" ht="28.5" customHeight="1" x14ac:dyDescent="0.3">
      <c r="A73" s="11" t="s">
        <v>26</v>
      </c>
      <c r="B73" s="12" t="s">
        <v>124</v>
      </c>
      <c r="C73" s="16" t="s">
        <v>148</v>
      </c>
      <c r="D73" s="18"/>
      <c r="E73" s="18"/>
      <c r="F73" s="18"/>
      <c r="G73" s="70"/>
      <c r="H73" s="18"/>
      <c r="I73" s="18"/>
      <c r="J73" s="18">
        <f>3.5*116</f>
        <v>406</v>
      </c>
      <c r="K73" s="20">
        <v>10150</v>
      </c>
      <c r="L73" s="20"/>
      <c r="M73" s="23" t="s">
        <v>29</v>
      </c>
      <c r="N73" s="22"/>
    </row>
    <row r="74" spans="1:14" s="24" customFormat="1" ht="40.5" customHeight="1" x14ac:dyDescent="0.3">
      <c r="A74" s="11" t="s">
        <v>26</v>
      </c>
      <c r="B74" s="12" t="s">
        <v>124</v>
      </c>
      <c r="C74" s="16" t="s">
        <v>149</v>
      </c>
      <c r="D74" s="18"/>
      <c r="E74" s="18"/>
      <c r="F74" s="18"/>
      <c r="G74" s="70"/>
      <c r="H74" s="18"/>
      <c r="I74" s="18"/>
      <c r="J74" s="18">
        <f>4*116</f>
        <v>464</v>
      </c>
      <c r="K74" s="20">
        <v>10470</v>
      </c>
      <c r="L74" s="20"/>
      <c r="M74" s="23" t="s">
        <v>29</v>
      </c>
      <c r="N74" s="22"/>
    </row>
    <row r="75" spans="1:14" s="24" customFormat="1" ht="28.5" customHeight="1" x14ac:dyDescent="0.3">
      <c r="A75" s="11" t="s">
        <v>26</v>
      </c>
      <c r="B75" s="12" t="s">
        <v>124</v>
      </c>
      <c r="C75" s="42" t="s">
        <v>150</v>
      </c>
      <c r="D75" s="28"/>
      <c r="E75" s="28"/>
      <c r="F75" s="28"/>
      <c r="G75" s="71"/>
      <c r="H75" s="28"/>
      <c r="I75" s="28"/>
      <c r="J75" s="28">
        <f>4*116</f>
        <v>464</v>
      </c>
      <c r="K75" s="20">
        <v>15080</v>
      </c>
      <c r="L75" s="20"/>
      <c r="M75" s="23"/>
      <c r="N75" s="23" t="s">
        <v>29</v>
      </c>
    </row>
    <row r="76" spans="1:14" s="24" customFormat="1" ht="28.5" customHeight="1" x14ac:dyDescent="0.3">
      <c r="A76" s="11" t="s">
        <v>26</v>
      </c>
      <c r="B76" s="12" t="s">
        <v>124</v>
      </c>
      <c r="C76" s="42" t="s">
        <v>151</v>
      </c>
      <c r="D76" s="28"/>
      <c r="E76" s="28"/>
      <c r="F76" s="28"/>
      <c r="G76" s="71"/>
      <c r="H76" s="28"/>
      <c r="I76" s="28"/>
      <c r="J76" s="28">
        <f>3.5*116</f>
        <v>406</v>
      </c>
      <c r="K76" s="20">
        <v>10900</v>
      </c>
      <c r="L76" s="20"/>
      <c r="M76" s="23"/>
      <c r="N76" s="23" t="s">
        <v>29</v>
      </c>
    </row>
    <row r="77" spans="1:14" s="24" customFormat="1" ht="28.5" customHeight="1" x14ac:dyDescent="0.3">
      <c r="A77" s="11" t="s">
        <v>26</v>
      </c>
      <c r="B77" s="12" t="s">
        <v>124</v>
      </c>
      <c r="C77" s="42" t="s">
        <v>152</v>
      </c>
      <c r="D77" s="28"/>
      <c r="E77" s="28"/>
      <c r="F77" s="28"/>
      <c r="G77" s="71"/>
      <c r="H77" s="28"/>
      <c r="I77" s="28"/>
      <c r="J77" s="28">
        <f>5*116</f>
        <v>580</v>
      </c>
      <c r="K77" s="20">
        <v>10250</v>
      </c>
      <c r="L77" s="20"/>
      <c r="M77" s="23"/>
      <c r="N77" s="23" t="s">
        <v>29</v>
      </c>
    </row>
    <row r="78" spans="1:14" s="24" customFormat="1" ht="28.5" customHeight="1" x14ac:dyDescent="0.3">
      <c r="A78" s="11" t="s">
        <v>26</v>
      </c>
      <c r="B78" s="12" t="s">
        <v>172</v>
      </c>
      <c r="C78" s="42" t="s">
        <v>176</v>
      </c>
      <c r="D78" s="28"/>
      <c r="E78" s="28"/>
      <c r="F78" s="28"/>
      <c r="G78" s="71"/>
      <c r="H78" s="28">
        <f>3.5*144</f>
        <v>504</v>
      </c>
      <c r="I78" s="28"/>
      <c r="J78" s="28"/>
      <c r="K78" s="20">
        <v>8500</v>
      </c>
      <c r="L78" s="20"/>
      <c r="M78" s="23" t="s">
        <v>29</v>
      </c>
      <c r="N78" s="23"/>
    </row>
    <row r="79" spans="1:14" s="24" customFormat="1" ht="28.5" customHeight="1" x14ac:dyDescent="0.3">
      <c r="A79" s="11" t="s">
        <v>26</v>
      </c>
      <c r="B79" s="12" t="s">
        <v>172</v>
      </c>
      <c r="C79" s="42" t="s">
        <v>177</v>
      </c>
      <c r="D79" s="28"/>
      <c r="E79" s="28"/>
      <c r="F79" s="28"/>
      <c r="G79" s="71"/>
      <c r="H79" s="28">
        <f>3*144</f>
        <v>432</v>
      </c>
      <c r="I79" s="28"/>
      <c r="J79" s="28"/>
      <c r="K79" s="20">
        <v>8360</v>
      </c>
      <c r="L79" s="20"/>
      <c r="M79" s="23" t="s">
        <v>29</v>
      </c>
      <c r="N79" s="23"/>
    </row>
    <row r="80" spans="1:14" s="24" customFormat="1" ht="28.5" customHeight="1" x14ac:dyDescent="0.3">
      <c r="A80" s="11" t="s">
        <v>26</v>
      </c>
      <c r="B80" s="12" t="s">
        <v>172</v>
      </c>
      <c r="C80" s="42" t="s">
        <v>178</v>
      </c>
      <c r="D80" s="28"/>
      <c r="E80" s="28"/>
      <c r="F80" s="28"/>
      <c r="G80" s="71"/>
      <c r="H80" s="28">
        <f>4*144</f>
        <v>576</v>
      </c>
      <c r="I80" s="28"/>
      <c r="J80" s="28"/>
      <c r="K80" s="20">
        <v>20000</v>
      </c>
      <c r="L80" s="20"/>
      <c r="M80" s="23" t="s">
        <v>29</v>
      </c>
      <c r="N80" s="23"/>
    </row>
    <row r="81" spans="1:14" s="24" customFormat="1" ht="28.5" customHeight="1" x14ac:dyDescent="0.3">
      <c r="A81" s="11" t="s">
        <v>26</v>
      </c>
      <c r="B81" s="12" t="s">
        <v>172</v>
      </c>
      <c r="C81" s="16" t="s">
        <v>179</v>
      </c>
      <c r="D81" s="18"/>
      <c r="E81" s="18"/>
      <c r="F81" s="18"/>
      <c r="G81" s="70"/>
      <c r="H81" s="18">
        <f>3.5*144</f>
        <v>504</v>
      </c>
      <c r="I81" s="18"/>
      <c r="J81" s="18"/>
      <c r="K81" s="20">
        <v>12860</v>
      </c>
      <c r="L81" s="20"/>
      <c r="M81" s="22"/>
      <c r="N81" s="23" t="s">
        <v>29</v>
      </c>
    </row>
    <row r="82" spans="1:14" s="24" customFormat="1" ht="28.5" customHeight="1" x14ac:dyDescent="0.3">
      <c r="A82" s="11" t="s">
        <v>26</v>
      </c>
      <c r="B82" s="12" t="s">
        <v>172</v>
      </c>
      <c r="C82" s="42" t="s">
        <v>180</v>
      </c>
      <c r="D82" s="28"/>
      <c r="E82" s="28"/>
      <c r="F82" s="28"/>
      <c r="G82" s="71"/>
      <c r="H82" s="28">
        <f>5*144</f>
        <v>720</v>
      </c>
      <c r="I82" s="28"/>
      <c r="J82" s="28"/>
      <c r="K82" s="20">
        <v>12000</v>
      </c>
      <c r="L82" s="20"/>
      <c r="M82" s="23" t="s">
        <v>29</v>
      </c>
      <c r="N82" s="23"/>
    </row>
    <row r="83" spans="1:14" s="24" customFormat="1" ht="28.5" customHeight="1" x14ac:dyDescent="0.3">
      <c r="A83" s="11" t="s">
        <v>26</v>
      </c>
      <c r="B83" s="12" t="s">
        <v>172</v>
      </c>
      <c r="C83" s="16" t="s">
        <v>181</v>
      </c>
      <c r="D83" s="18"/>
      <c r="E83" s="18"/>
      <c r="F83" s="18"/>
      <c r="G83" s="70"/>
      <c r="H83" s="18">
        <f>2*144</f>
        <v>288</v>
      </c>
      <c r="I83" s="18"/>
      <c r="J83" s="18"/>
      <c r="K83" s="20">
        <v>11680</v>
      </c>
      <c r="L83" s="20"/>
      <c r="M83" s="23"/>
      <c r="N83" s="23" t="s">
        <v>29</v>
      </c>
    </row>
    <row r="84" spans="1:14" s="24" customFormat="1" ht="28.5" customHeight="1" x14ac:dyDescent="0.3">
      <c r="A84" s="11" t="s">
        <v>26</v>
      </c>
      <c r="B84" s="12" t="s">
        <v>172</v>
      </c>
      <c r="C84" s="16" t="s">
        <v>182</v>
      </c>
      <c r="D84" s="18"/>
      <c r="E84" s="18"/>
      <c r="F84" s="18"/>
      <c r="G84" s="70"/>
      <c r="H84" s="18"/>
      <c r="I84" s="18">
        <f>4.5*100</f>
        <v>450</v>
      </c>
      <c r="J84" s="18"/>
      <c r="K84" s="20">
        <v>13740</v>
      </c>
      <c r="L84" s="20"/>
      <c r="M84" s="23" t="s">
        <v>29</v>
      </c>
      <c r="N84" s="22"/>
    </row>
    <row r="85" spans="1:14" s="24" customFormat="1" ht="28.5" customHeight="1" x14ac:dyDescent="0.3">
      <c r="A85" s="11" t="s">
        <v>26</v>
      </c>
      <c r="B85" s="12" t="s">
        <v>172</v>
      </c>
      <c r="C85" s="16" t="s">
        <v>183</v>
      </c>
      <c r="D85" s="18"/>
      <c r="E85" s="18"/>
      <c r="F85" s="18"/>
      <c r="G85" s="70"/>
      <c r="H85" s="18"/>
      <c r="I85" s="18">
        <f>4*100</f>
        <v>400</v>
      </c>
      <c r="J85" s="18"/>
      <c r="K85" s="20">
        <v>12540</v>
      </c>
      <c r="L85" s="20"/>
      <c r="M85" s="23" t="s">
        <v>29</v>
      </c>
      <c r="N85" s="22"/>
    </row>
    <row r="86" spans="1:14" s="24" customFormat="1" ht="28.5" customHeight="1" x14ac:dyDescent="0.3">
      <c r="A86" s="11" t="s">
        <v>26</v>
      </c>
      <c r="B86" s="12" t="s">
        <v>172</v>
      </c>
      <c r="C86" s="16" t="s">
        <v>197</v>
      </c>
      <c r="D86" s="28"/>
      <c r="E86" s="28"/>
      <c r="F86" s="28"/>
      <c r="G86" s="71"/>
      <c r="H86" s="28"/>
      <c r="I86" s="28"/>
      <c r="J86" s="28">
        <f>4.5*116</f>
        <v>522</v>
      </c>
      <c r="K86" s="20">
        <v>12000</v>
      </c>
      <c r="L86" s="20"/>
      <c r="M86" s="23"/>
      <c r="N86" s="23" t="s">
        <v>29</v>
      </c>
    </row>
    <row r="87" spans="1:14" s="24" customFormat="1" ht="28.5" customHeight="1" x14ac:dyDescent="0.3">
      <c r="A87" s="11" t="s">
        <v>26</v>
      </c>
      <c r="B87" s="12" t="s">
        <v>172</v>
      </c>
      <c r="C87" s="16" t="s">
        <v>196</v>
      </c>
      <c r="D87" s="28"/>
      <c r="E87" s="28"/>
      <c r="F87" s="28"/>
      <c r="G87" s="71"/>
      <c r="H87" s="28"/>
      <c r="I87" s="28"/>
      <c r="J87" s="28">
        <f>4.5*116</f>
        <v>522</v>
      </c>
      <c r="K87" s="20">
        <v>18070</v>
      </c>
      <c r="L87" s="20"/>
      <c r="M87" s="23"/>
      <c r="N87" s="23" t="s">
        <v>29</v>
      </c>
    </row>
    <row r="88" spans="1:14" s="24" customFormat="1" ht="28.5" customHeight="1" x14ac:dyDescent="0.3">
      <c r="A88" s="11" t="s">
        <v>26</v>
      </c>
      <c r="B88" s="12" t="s">
        <v>172</v>
      </c>
      <c r="C88" s="16" t="s">
        <v>184</v>
      </c>
      <c r="D88" s="18"/>
      <c r="E88" s="18"/>
      <c r="F88" s="18"/>
      <c r="G88" s="70"/>
      <c r="H88" s="18"/>
      <c r="I88" s="18"/>
      <c r="J88" s="18">
        <f>4*116</f>
        <v>464</v>
      </c>
      <c r="K88" s="20">
        <v>12850</v>
      </c>
      <c r="L88" s="20"/>
      <c r="M88" s="23" t="s">
        <v>29</v>
      </c>
      <c r="N88" s="22"/>
    </row>
    <row r="89" spans="1:14" s="24" customFormat="1" ht="28.5" customHeight="1" x14ac:dyDescent="0.3">
      <c r="A89" s="11" t="s">
        <v>26</v>
      </c>
      <c r="B89" s="12" t="s">
        <v>172</v>
      </c>
      <c r="C89" s="42" t="s">
        <v>185</v>
      </c>
      <c r="D89" s="28"/>
      <c r="E89" s="28"/>
      <c r="F89" s="28"/>
      <c r="G89" s="71"/>
      <c r="H89" s="28"/>
      <c r="I89" s="28"/>
      <c r="J89" s="28">
        <f>3.5*116</f>
        <v>406</v>
      </c>
      <c r="K89" s="20">
        <v>24800</v>
      </c>
      <c r="L89" s="20"/>
      <c r="M89" s="23"/>
      <c r="N89" s="23" t="s">
        <v>29</v>
      </c>
    </row>
    <row r="90" spans="1:14" s="24" customFormat="1" ht="28.5" customHeight="1" x14ac:dyDescent="0.3">
      <c r="A90" s="11" t="s">
        <v>26</v>
      </c>
      <c r="B90" s="12" t="s">
        <v>172</v>
      </c>
      <c r="C90" s="16" t="s">
        <v>186</v>
      </c>
      <c r="D90" s="18"/>
      <c r="E90" s="18"/>
      <c r="F90" s="18"/>
      <c r="G90" s="70"/>
      <c r="H90" s="18"/>
      <c r="I90" s="18"/>
      <c r="J90" s="18">
        <f>3*116</f>
        <v>348</v>
      </c>
      <c r="K90" s="20">
        <v>13650</v>
      </c>
      <c r="L90" s="20"/>
      <c r="M90" s="23" t="s">
        <v>29</v>
      </c>
      <c r="N90" s="22"/>
    </row>
    <row r="91" spans="1:14" s="24" customFormat="1" ht="28.5" customHeight="1" x14ac:dyDescent="0.3">
      <c r="A91" s="11" t="s">
        <v>26</v>
      </c>
      <c r="B91" s="26" t="s">
        <v>246</v>
      </c>
      <c r="C91" s="16" t="s">
        <v>252</v>
      </c>
      <c r="D91" s="28"/>
      <c r="E91" s="28"/>
      <c r="F91" s="28"/>
      <c r="G91" s="71"/>
      <c r="H91" s="28"/>
      <c r="I91" s="28"/>
      <c r="J91" s="28"/>
      <c r="K91" s="20"/>
      <c r="L91" s="20">
        <v>10800</v>
      </c>
      <c r="M91" s="23" t="s">
        <v>29</v>
      </c>
      <c r="N91" s="23"/>
    </row>
    <row r="93" spans="1:14" ht="30" customHeight="1" x14ac:dyDescent="0.3">
      <c r="A93" s="53"/>
      <c r="B93" s="92"/>
      <c r="C93" s="76" t="s">
        <v>315</v>
      </c>
      <c r="D93" s="78">
        <f>SUBTOTAL(3,D3:D91)</f>
        <v>3</v>
      </c>
      <c r="E93" s="78">
        <f>SUBTOTAL(3,E3:E91)</f>
        <v>0</v>
      </c>
      <c r="F93" s="78">
        <f>SUBTOTAL(3,F3:F91)</f>
        <v>0</v>
      </c>
      <c r="G93" s="79"/>
      <c r="H93" s="78">
        <f t="shared" ref="H93:N93" si="0">SUBTOTAL(3,H3:H91)</f>
        <v>48</v>
      </c>
      <c r="I93" s="78">
        <f t="shared" si="0"/>
        <v>20</v>
      </c>
      <c r="J93" s="78">
        <f t="shared" si="0"/>
        <v>21</v>
      </c>
      <c r="K93" s="78">
        <f t="shared" si="0"/>
        <v>88</v>
      </c>
      <c r="L93" s="78">
        <f t="shared" si="0"/>
        <v>10</v>
      </c>
      <c r="M93" s="78">
        <f t="shared" si="0"/>
        <v>44</v>
      </c>
      <c r="N93" s="78">
        <f t="shared" si="0"/>
        <v>45</v>
      </c>
    </row>
    <row r="94" spans="1:14" ht="24.95" customHeight="1" x14ac:dyDescent="0.3">
      <c r="A94" s="86"/>
      <c r="B94" s="59"/>
      <c r="C94" s="75" t="s">
        <v>259</v>
      </c>
      <c r="D94" s="74">
        <f>SUBTOTAL(9,D3:D91)</f>
        <v>576</v>
      </c>
      <c r="E94" s="83">
        <f>SUBTOTAL(9,E5:E90)</f>
        <v>0</v>
      </c>
      <c r="F94" s="83">
        <f>SUBTOTAL(9,F5:F90)</f>
        <v>0</v>
      </c>
      <c r="G94" s="84"/>
      <c r="H94" s="74">
        <f>SUBTOTAL(9,H5:H90)</f>
        <v>20652</v>
      </c>
      <c r="I94" s="83">
        <f>SUBTOTAL(9,I5:I90)</f>
        <v>11100</v>
      </c>
      <c r="J94" s="83">
        <f>SUBTOTAL(9,J5:J90)</f>
        <v>10092</v>
      </c>
      <c r="K94" s="87">
        <f>SUBTOTAL(9,K5:K90)</f>
        <v>959060</v>
      </c>
      <c r="L94" s="87">
        <f>SUBTOTAL(9,L5:L90)</f>
        <v>58500</v>
      </c>
    </row>
    <row r="95" spans="1:14" ht="24.95" customHeight="1" x14ac:dyDescent="0.3">
      <c r="A95" s="86"/>
      <c r="B95" s="98"/>
      <c r="C95" s="98"/>
      <c r="D95" s="73"/>
      <c r="E95" s="99">
        <f>E94+F94</f>
        <v>0</v>
      </c>
      <c r="F95" s="99"/>
      <c r="G95" s="80"/>
      <c r="H95" s="81"/>
      <c r="I95" s="100">
        <f>I94+J94</f>
        <v>21192</v>
      </c>
      <c r="J95" s="100"/>
    </row>
    <row r="96" spans="1:14" ht="30" customHeight="1" x14ac:dyDescent="0.3">
      <c r="A96" s="86"/>
      <c r="B96" s="98"/>
      <c r="C96" s="98"/>
      <c r="D96" s="101">
        <f>D94+E95</f>
        <v>576</v>
      </c>
      <c r="E96" s="101"/>
      <c r="F96" s="101"/>
      <c r="G96" s="82"/>
      <c r="H96" s="102">
        <f>H94+I95</f>
        <v>41844</v>
      </c>
      <c r="I96" s="102"/>
      <c r="J96" s="102"/>
    </row>
    <row r="97" spans="1:10" ht="30" customHeight="1" x14ac:dyDescent="0.3">
      <c r="A97" s="86"/>
      <c r="B97" s="98"/>
      <c r="C97" s="98"/>
      <c r="D97" s="112">
        <f>D96+H96</f>
        <v>42420</v>
      </c>
      <c r="E97" s="113"/>
      <c r="F97" s="113"/>
      <c r="G97" s="113"/>
      <c r="H97" s="113"/>
      <c r="I97" s="113"/>
      <c r="J97" s="113"/>
    </row>
  </sheetData>
  <autoFilter ref="A2:N91"/>
  <mergeCells count="14">
    <mergeCell ref="A1:A2"/>
    <mergeCell ref="C1:C2"/>
    <mergeCell ref="M1:N1"/>
    <mergeCell ref="B97:C97"/>
    <mergeCell ref="D97:J97"/>
    <mergeCell ref="B95:C95"/>
    <mergeCell ref="E95:F95"/>
    <mergeCell ref="I95:J95"/>
    <mergeCell ref="B96:C96"/>
    <mergeCell ref="D96:F96"/>
    <mergeCell ref="H96:J96"/>
    <mergeCell ref="D1:F1"/>
    <mergeCell ref="H1:J1"/>
    <mergeCell ref="K1:K2"/>
  </mergeCells>
  <pageMargins left="0.35433070866141736" right="0.27559055118110237" top="0.78740157480314965" bottom="0.47244094488188981" header="0.35433070866141736" footer="0.27559055118110237"/>
  <pageSetup paperSize="9" scale="71" fitToHeight="20" orientation="portrait" r:id="rId1"/>
  <headerFooter>
    <oddHeader>&amp;LSenBJF
Referat I D
&amp;C&amp;"-,Fett"&amp;14Sanierungen&amp;R&amp;"-,Fett"&amp;12Stand: 05.09.2017
Seite &amp;P von &amp;N</oddHeader>
    <oddFooter>&amp;L&amp;8&amp;Z&amp;F&amp;R&amp;10Seite 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zoomScale="80" zoomScaleNormal="80" workbookViewId="0">
      <pane ySplit="3120" topLeftCell="A10" activePane="bottomLeft"/>
      <selection activeCell="B1" sqref="B1:F1048576"/>
      <selection pane="bottomLeft" activeCell="A3" sqref="A3:XFD295"/>
    </sheetView>
  </sheetViews>
  <sheetFormatPr baseColWidth="10" defaultRowHeight="16.5" x14ac:dyDescent="0.3"/>
  <cols>
    <col min="1" max="1" width="5.42578125" style="57" customWidth="1"/>
    <col min="2" max="2" width="6.7109375" style="58" customWidth="1"/>
    <col min="3" max="3" width="7" style="55" customWidth="1"/>
    <col min="4" max="4" width="6" style="54" customWidth="1"/>
    <col min="5" max="5" width="6.7109375" style="54" customWidth="1"/>
    <col min="6" max="6" width="51.85546875" style="55" customWidth="1"/>
    <col min="7" max="7" width="5.140625" style="55" hidden="1" customWidth="1"/>
    <col min="8" max="10" width="6.85546875" style="55" customWidth="1"/>
    <col min="11" max="11" width="0.85546875" style="72" hidden="1" customWidth="1"/>
    <col min="12" max="14" width="6.85546875" style="55" hidden="1" customWidth="1"/>
    <col min="15" max="15" width="7.28515625" style="55" hidden="1" customWidth="1"/>
    <col min="16" max="16" width="7.28515625" style="97" hidden="1" customWidth="1"/>
    <col min="17" max="17" width="8.7109375" style="55" hidden="1" customWidth="1"/>
    <col min="18" max="18" width="7.28515625" style="55" hidden="1" customWidth="1"/>
    <col min="19" max="20" width="7.7109375" style="54" hidden="1" customWidth="1"/>
    <col min="21" max="27" width="7.28515625" style="55" hidden="1" customWidth="1"/>
    <col min="28" max="28" width="31.28515625" style="55" hidden="1" customWidth="1"/>
    <col min="29" max="29" width="27.140625" style="55" hidden="1" customWidth="1"/>
    <col min="30" max="31" width="5.7109375" style="55" hidden="1" customWidth="1"/>
    <col min="32" max="32" width="7" style="55" hidden="1" customWidth="1"/>
    <col min="33" max="33" width="5.7109375" style="55" hidden="1" customWidth="1"/>
    <col min="34" max="42" width="0" style="4" hidden="1" customWidth="1"/>
    <col min="43" max="16384" width="11.42578125" style="4"/>
  </cols>
  <sheetData>
    <row r="1" spans="1:33" ht="51.75" customHeight="1" thickBot="1" x14ac:dyDescent="0.35">
      <c r="A1" s="108" t="s">
        <v>0</v>
      </c>
      <c r="B1" s="1" t="s">
        <v>1</v>
      </c>
      <c r="C1" s="110" t="s">
        <v>2</v>
      </c>
      <c r="D1" s="110" t="s">
        <v>3</v>
      </c>
      <c r="E1" s="110" t="s">
        <v>4</v>
      </c>
      <c r="F1" s="110" t="s">
        <v>5</v>
      </c>
      <c r="G1" s="123" t="s">
        <v>6</v>
      </c>
      <c r="H1" s="105" t="s">
        <v>260</v>
      </c>
      <c r="I1" s="106"/>
      <c r="J1" s="107"/>
      <c r="K1" s="68"/>
      <c r="L1" s="105" t="s">
        <v>263</v>
      </c>
      <c r="M1" s="106"/>
      <c r="N1" s="107"/>
      <c r="O1" s="116" t="s">
        <v>7</v>
      </c>
      <c r="P1" s="93"/>
      <c r="Q1" s="116" t="s">
        <v>8</v>
      </c>
      <c r="R1" s="89"/>
      <c r="S1" s="89" t="s">
        <v>9</v>
      </c>
      <c r="T1" s="116" t="s">
        <v>264</v>
      </c>
      <c r="U1" s="116" t="s">
        <v>10</v>
      </c>
      <c r="V1" s="116" t="s">
        <v>11</v>
      </c>
      <c r="W1" s="116" t="s">
        <v>12</v>
      </c>
      <c r="X1" s="116" t="s">
        <v>13</v>
      </c>
      <c r="Y1" s="116" t="s">
        <v>14</v>
      </c>
      <c r="Z1" s="116" t="s">
        <v>15</v>
      </c>
      <c r="AA1" s="103" t="s">
        <v>16</v>
      </c>
      <c r="AB1" s="3"/>
      <c r="AC1" s="3"/>
      <c r="AD1" s="114" t="s">
        <v>17</v>
      </c>
      <c r="AE1" s="115"/>
      <c r="AF1" s="115"/>
      <c r="AG1" s="119"/>
    </row>
    <row r="2" spans="1:33" s="6" customFormat="1" ht="127.5" customHeight="1" thickBot="1" x14ac:dyDescent="0.3">
      <c r="A2" s="109"/>
      <c r="B2" s="2" t="s">
        <v>18</v>
      </c>
      <c r="C2" s="111"/>
      <c r="D2" s="111"/>
      <c r="E2" s="111"/>
      <c r="F2" s="111"/>
      <c r="G2" s="124"/>
      <c r="H2" s="60" t="s">
        <v>316</v>
      </c>
      <c r="I2" s="61" t="s">
        <v>261</v>
      </c>
      <c r="J2" s="61" t="s">
        <v>262</v>
      </c>
      <c r="K2" s="69"/>
      <c r="L2" s="60" t="s">
        <v>316</v>
      </c>
      <c r="M2" s="61" t="s">
        <v>261</v>
      </c>
      <c r="N2" s="61" t="s">
        <v>262</v>
      </c>
      <c r="O2" s="117"/>
      <c r="P2" s="94" t="s">
        <v>320</v>
      </c>
      <c r="Q2" s="117"/>
      <c r="R2" s="90" t="s">
        <v>19</v>
      </c>
      <c r="S2" s="90" t="s">
        <v>272</v>
      </c>
      <c r="T2" s="117"/>
      <c r="U2" s="117"/>
      <c r="V2" s="117"/>
      <c r="W2" s="117"/>
      <c r="X2" s="117"/>
      <c r="Y2" s="117"/>
      <c r="Z2" s="117"/>
      <c r="AA2" s="104"/>
      <c r="AB2" s="91" t="s">
        <v>20</v>
      </c>
      <c r="AC2" s="91" t="s">
        <v>21</v>
      </c>
      <c r="AD2" s="5" t="s">
        <v>22</v>
      </c>
      <c r="AE2" s="5" t="s">
        <v>23</v>
      </c>
      <c r="AF2" s="5" t="s">
        <v>24</v>
      </c>
      <c r="AG2" s="5" t="s">
        <v>25</v>
      </c>
    </row>
    <row r="3" spans="1:33" s="24" customFormat="1" ht="28.5" customHeight="1" x14ac:dyDescent="0.3">
      <c r="A3" s="11" t="s">
        <v>264</v>
      </c>
      <c r="B3" s="12" t="s">
        <v>27</v>
      </c>
      <c r="C3" s="13" t="s">
        <v>267</v>
      </c>
      <c r="D3" s="14">
        <v>2712</v>
      </c>
      <c r="E3" s="15">
        <v>70104</v>
      </c>
      <c r="F3" s="16" t="s">
        <v>268</v>
      </c>
      <c r="G3" s="18"/>
      <c r="H3" s="18">
        <f>2*144</f>
        <v>288</v>
      </c>
      <c r="I3" s="18"/>
      <c r="J3" s="18"/>
      <c r="K3" s="70"/>
      <c r="L3" s="18"/>
      <c r="M3" s="18"/>
      <c r="N3" s="18"/>
      <c r="O3" s="19"/>
      <c r="P3" s="19"/>
      <c r="Q3" s="20"/>
      <c r="R3" s="20">
        <v>6000</v>
      </c>
      <c r="S3" s="20"/>
      <c r="T3" s="20" t="s">
        <v>311</v>
      </c>
      <c r="U3" s="62"/>
      <c r="V3" s="20"/>
      <c r="W3" s="20"/>
      <c r="X3" s="20"/>
      <c r="Y3" s="20"/>
      <c r="Z3" s="20"/>
      <c r="AA3" s="21"/>
      <c r="AB3" s="21"/>
      <c r="AC3" s="21"/>
      <c r="AD3" s="22"/>
      <c r="AE3" s="22"/>
      <c r="AF3" s="23" t="s">
        <v>29</v>
      </c>
      <c r="AG3" s="23"/>
    </row>
    <row r="4" spans="1:33" s="24" customFormat="1" ht="28.5" customHeight="1" x14ac:dyDescent="0.3">
      <c r="A4" s="11" t="s">
        <v>264</v>
      </c>
      <c r="B4" s="12" t="s">
        <v>27</v>
      </c>
      <c r="C4" s="13" t="s">
        <v>40</v>
      </c>
      <c r="D4" s="14">
        <v>2712</v>
      </c>
      <c r="E4" s="15">
        <v>70104</v>
      </c>
      <c r="F4" s="16" t="s">
        <v>269</v>
      </c>
      <c r="G4" s="18"/>
      <c r="H4" s="18">
        <v>144</v>
      </c>
      <c r="I4" s="18"/>
      <c r="J4" s="18"/>
      <c r="K4" s="70"/>
      <c r="L4" s="18"/>
      <c r="M4" s="18"/>
      <c r="N4" s="18"/>
      <c r="O4" s="19"/>
      <c r="P4" s="19"/>
      <c r="Q4" s="20"/>
      <c r="R4" s="20">
        <v>3500</v>
      </c>
      <c r="S4" s="20"/>
      <c r="T4" s="20">
        <v>12</v>
      </c>
      <c r="U4" s="20"/>
      <c r="V4" s="20"/>
      <c r="W4" s="20"/>
      <c r="X4" s="20"/>
      <c r="Y4" s="20"/>
      <c r="Z4" s="20"/>
      <c r="AA4" s="21"/>
      <c r="AB4" s="21"/>
      <c r="AC4" s="21"/>
      <c r="AD4" s="22"/>
      <c r="AE4" s="22"/>
      <c r="AF4" s="23" t="s">
        <v>29</v>
      </c>
      <c r="AG4" s="23"/>
    </row>
    <row r="5" spans="1:33" s="24" customFormat="1" ht="37.5" customHeight="1" x14ac:dyDescent="0.3">
      <c r="A5" s="11" t="s">
        <v>264</v>
      </c>
      <c r="B5" s="26" t="s">
        <v>66</v>
      </c>
      <c r="C5" s="26" t="s">
        <v>75</v>
      </c>
      <c r="D5" s="14">
        <v>9810</v>
      </c>
      <c r="E5" s="15">
        <v>72001</v>
      </c>
      <c r="F5" s="16" t="s">
        <v>270</v>
      </c>
      <c r="G5" s="18"/>
      <c r="H5" s="18">
        <f>1.5*144</f>
        <v>216</v>
      </c>
      <c r="I5" s="18"/>
      <c r="J5" s="18"/>
      <c r="K5" s="70"/>
      <c r="L5" s="18"/>
      <c r="M5" s="18"/>
      <c r="N5" s="18"/>
      <c r="O5" s="18"/>
      <c r="P5" s="18"/>
      <c r="Q5" s="20"/>
      <c r="R5" s="20"/>
      <c r="S5" s="20">
        <v>6000</v>
      </c>
      <c r="T5" s="20" t="s">
        <v>311</v>
      </c>
      <c r="U5" s="20"/>
      <c r="V5" s="20"/>
      <c r="W5" s="20"/>
      <c r="X5" s="20"/>
      <c r="Y5" s="20"/>
      <c r="Z5" s="20"/>
      <c r="AA5" s="21"/>
      <c r="AB5" s="21"/>
      <c r="AC5" s="21"/>
      <c r="AD5" s="22"/>
      <c r="AE5" s="40"/>
      <c r="AF5" s="23" t="s">
        <v>29</v>
      </c>
      <c r="AG5" s="22"/>
    </row>
    <row r="6" spans="1:33" s="24" customFormat="1" ht="37.5" customHeight="1" x14ac:dyDescent="0.3">
      <c r="A6" s="11" t="s">
        <v>264</v>
      </c>
      <c r="B6" s="26" t="s">
        <v>66</v>
      </c>
      <c r="C6" s="26" t="s">
        <v>82</v>
      </c>
      <c r="D6" s="14">
        <v>9810</v>
      </c>
      <c r="E6" s="15">
        <v>72002</v>
      </c>
      <c r="F6" s="16" t="s">
        <v>273</v>
      </c>
      <c r="G6" s="18"/>
      <c r="H6" s="18">
        <f>1.5*144</f>
        <v>216</v>
      </c>
      <c r="I6" s="18"/>
      <c r="J6" s="18"/>
      <c r="K6" s="70"/>
      <c r="L6" s="18"/>
      <c r="M6" s="18"/>
      <c r="N6" s="18"/>
      <c r="O6" s="18"/>
      <c r="P6" s="18"/>
      <c r="Q6" s="20"/>
      <c r="R6" s="20"/>
      <c r="S6" s="20">
        <v>6000</v>
      </c>
      <c r="T6" s="20" t="s">
        <v>311</v>
      </c>
      <c r="U6" s="20"/>
      <c r="V6" s="20"/>
      <c r="W6" s="20"/>
      <c r="X6" s="20"/>
      <c r="Y6" s="20"/>
      <c r="Z6" s="20"/>
      <c r="AA6" s="21"/>
      <c r="AB6" s="21"/>
      <c r="AC6" s="21"/>
      <c r="AD6" s="22"/>
      <c r="AE6" s="40"/>
      <c r="AF6" s="23" t="s">
        <v>29</v>
      </c>
      <c r="AG6" s="22"/>
    </row>
    <row r="7" spans="1:33" s="24" customFormat="1" ht="37.5" customHeight="1" x14ac:dyDescent="0.3">
      <c r="A7" s="11" t="s">
        <v>264</v>
      </c>
      <c r="B7" s="26" t="s">
        <v>66</v>
      </c>
      <c r="C7" s="26" t="s">
        <v>274</v>
      </c>
      <c r="D7" s="14">
        <v>9810</v>
      </c>
      <c r="E7" s="15">
        <v>72000</v>
      </c>
      <c r="F7" s="16" t="s">
        <v>275</v>
      </c>
      <c r="G7" s="18"/>
      <c r="H7" s="18">
        <f>12*8</f>
        <v>96</v>
      </c>
      <c r="I7" s="18"/>
      <c r="J7" s="18"/>
      <c r="K7" s="70"/>
      <c r="L7" s="18"/>
      <c r="M7" s="18"/>
      <c r="N7" s="18"/>
      <c r="O7" s="18"/>
      <c r="P7" s="18"/>
      <c r="Q7" s="20"/>
      <c r="R7" s="20"/>
      <c r="S7" s="20">
        <v>6000</v>
      </c>
      <c r="T7" s="20" t="s">
        <v>312</v>
      </c>
      <c r="U7" s="20"/>
      <c r="V7" s="20"/>
      <c r="W7" s="20"/>
      <c r="X7" s="20"/>
      <c r="Y7" s="20"/>
      <c r="Z7" s="20"/>
      <c r="AA7" s="21"/>
      <c r="AB7" s="21"/>
      <c r="AC7" s="21"/>
      <c r="AD7" s="22"/>
      <c r="AE7" s="40"/>
      <c r="AF7" s="23" t="s">
        <v>29</v>
      </c>
      <c r="AG7" s="22"/>
    </row>
    <row r="8" spans="1:33" s="24" customFormat="1" ht="28.5" customHeight="1" x14ac:dyDescent="0.3">
      <c r="A8" s="11" t="s">
        <v>264</v>
      </c>
      <c r="B8" s="12" t="s">
        <v>107</v>
      </c>
      <c r="C8" s="13" t="s">
        <v>279</v>
      </c>
      <c r="D8" s="14">
        <v>2712</v>
      </c>
      <c r="E8" s="15">
        <v>70104</v>
      </c>
      <c r="F8" s="42" t="s">
        <v>280</v>
      </c>
      <c r="G8" s="28"/>
      <c r="H8" s="28">
        <v>144</v>
      </c>
      <c r="I8" s="28"/>
      <c r="J8" s="28"/>
      <c r="K8" s="71"/>
      <c r="L8" s="28"/>
      <c r="M8" s="28"/>
      <c r="N8" s="28"/>
      <c r="O8" s="19"/>
      <c r="P8" s="19"/>
      <c r="Q8" s="20"/>
      <c r="R8" s="20">
        <v>3500</v>
      </c>
      <c r="S8" s="20"/>
      <c r="T8" s="20">
        <v>12</v>
      </c>
      <c r="U8" s="20"/>
      <c r="V8" s="20"/>
      <c r="W8" s="20"/>
      <c r="X8" s="20"/>
      <c r="Y8" s="20"/>
      <c r="Z8" s="20"/>
      <c r="AA8" s="21"/>
      <c r="AB8" s="21"/>
      <c r="AC8" s="21"/>
      <c r="AD8" s="23"/>
      <c r="AE8" s="23"/>
      <c r="AF8" s="23" t="s">
        <v>29</v>
      </c>
      <c r="AG8" s="23"/>
    </row>
    <row r="9" spans="1:33" s="24" customFormat="1" ht="28.5" customHeight="1" x14ac:dyDescent="0.3">
      <c r="A9" s="11" t="s">
        <v>264</v>
      </c>
      <c r="B9" s="12" t="s">
        <v>107</v>
      </c>
      <c r="C9" s="13" t="s">
        <v>276</v>
      </c>
      <c r="D9" s="14">
        <v>2712</v>
      </c>
      <c r="E9" s="15">
        <v>70104</v>
      </c>
      <c r="F9" s="42" t="s">
        <v>277</v>
      </c>
      <c r="G9" s="28"/>
      <c r="H9" s="28">
        <f>1.5*144</f>
        <v>216</v>
      </c>
      <c r="I9" s="28"/>
      <c r="J9" s="28"/>
      <c r="K9" s="71"/>
      <c r="L9" s="28"/>
      <c r="M9" s="28"/>
      <c r="N9" s="28"/>
      <c r="O9" s="19"/>
      <c r="P9" s="19"/>
      <c r="Q9" s="20"/>
      <c r="R9" s="20">
        <v>6000</v>
      </c>
      <c r="S9" s="20"/>
      <c r="T9" s="20" t="s">
        <v>311</v>
      </c>
      <c r="U9" s="20"/>
      <c r="V9" s="20"/>
      <c r="W9" s="20"/>
      <c r="X9" s="20"/>
      <c r="Y9" s="20"/>
      <c r="Z9" s="20"/>
      <c r="AA9" s="21"/>
      <c r="AB9" s="21" t="s">
        <v>278</v>
      </c>
      <c r="AC9" s="21"/>
      <c r="AD9" s="23"/>
      <c r="AE9" s="23"/>
      <c r="AF9" s="23" t="s">
        <v>29</v>
      </c>
      <c r="AG9" s="23"/>
    </row>
    <row r="10" spans="1:33" s="24" customFormat="1" ht="28.5" customHeight="1" x14ac:dyDescent="0.3">
      <c r="A10" s="11" t="s">
        <v>264</v>
      </c>
      <c r="B10" s="12" t="s">
        <v>172</v>
      </c>
      <c r="C10" s="45" t="s">
        <v>283</v>
      </c>
      <c r="D10" s="46">
        <v>2712</v>
      </c>
      <c r="E10" s="15">
        <v>70104</v>
      </c>
      <c r="F10" s="47" t="s">
        <v>284</v>
      </c>
      <c r="G10" s="28"/>
      <c r="H10" s="28"/>
      <c r="I10" s="28">
        <f>1.5*100</f>
        <v>150</v>
      </c>
      <c r="J10" s="28"/>
      <c r="K10" s="71"/>
      <c r="L10" s="28"/>
      <c r="M10" s="28"/>
      <c r="N10" s="28"/>
      <c r="O10" s="19"/>
      <c r="P10" s="95"/>
      <c r="Q10" s="20"/>
      <c r="R10" s="20">
        <v>6000</v>
      </c>
      <c r="S10" s="20"/>
      <c r="T10" s="20" t="s">
        <v>313</v>
      </c>
      <c r="U10" s="20"/>
      <c r="V10" s="20"/>
      <c r="W10" s="20"/>
      <c r="X10" s="17"/>
      <c r="Y10" s="17"/>
      <c r="Z10" s="17"/>
      <c r="AA10" s="29"/>
      <c r="AB10" s="29"/>
      <c r="AC10" s="29"/>
      <c r="AD10" s="35"/>
      <c r="AE10" s="35"/>
      <c r="AF10" s="23" t="s">
        <v>29</v>
      </c>
      <c r="AG10" s="23"/>
    </row>
    <row r="11" spans="1:33" s="24" customFormat="1" ht="28.5" customHeight="1" x14ac:dyDescent="0.3">
      <c r="A11" s="11" t="s">
        <v>264</v>
      </c>
      <c r="B11" s="12" t="s">
        <v>172</v>
      </c>
      <c r="C11" s="45" t="s">
        <v>174</v>
      </c>
      <c r="D11" s="14">
        <v>9810</v>
      </c>
      <c r="E11" s="15">
        <v>72003</v>
      </c>
      <c r="F11" s="42" t="s">
        <v>281</v>
      </c>
      <c r="G11" s="28"/>
      <c r="H11" s="28">
        <v>144</v>
      </c>
      <c r="I11" s="28">
        <v>100</v>
      </c>
      <c r="J11" s="28"/>
      <c r="K11" s="71"/>
      <c r="L11" s="28"/>
      <c r="M11" s="28"/>
      <c r="N11" s="28"/>
      <c r="O11" s="19"/>
      <c r="P11" s="95"/>
      <c r="Q11" s="20"/>
      <c r="R11" s="20"/>
      <c r="S11" s="20">
        <v>5800</v>
      </c>
      <c r="T11" s="20">
        <v>24</v>
      </c>
      <c r="U11" s="20"/>
      <c r="V11" s="20"/>
      <c r="W11" s="20"/>
      <c r="X11" s="20"/>
      <c r="Y11" s="20"/>
      <c r="Z11" s="20"/>
      <c r="AA11" s="21"/>
      <c r="AB11" s="21" t="s">
        <v>282</v>
      </c>
      <c r="AC11" s="21"/>
      <c r="AD11" s="35"/>
      <c r="AE11" s="35"/>
      <c r="AF11" s="23" t="s">
        <v>29</v>
      </c>
      <c r="AG11" s="23"/>
    </row>
    <row r="12" spans="1:33" s="24" customFormat="1" ht="28.5" customHeight="1" x14ac:dyDescent="0.3">
      <c r="A12" s="11" t="s">
        <v>264</v>
      </c>
      <c r="B12" s="12" t="s">
        <v>198</v>
      </c>
      <c r="C12" s="13" t="s">
        <v>285</v>
      </c>
      <c r="D12" s="14">
        <v>2712</v>
      </c>
      <c r="E12" s="15">
        <v>70104</v>
      </c>
      <c r="F12" s="16" t="s">
        <v>286</v>
      </c>
      <c r="G12" s="18"/>
      <c r="H12" s="18">
        <f>1.5*144</f>
        <v>216</v>
      </c>
      <c r="I12" s="18"/>
      <c r="J12" s="18"/>
      <c r="K12" s="70"/>
      <c r="L12" s="18"/>
      <c r="M12" s="18"/>
      <c r="N12" s="18"/>
      <c r="O12" s="19"/>
      <c r="P12" s="19"/>
      <c r="Q12" s="20"/>
      <c r="R12" s="20">
        <v>6000</v>
      </c>
      <c r="S12" s="20"/>
      <c r="T12" s="20" t="s">
        <v>311</v>
      </c>
      <c r="U12" s="20"/>
      <c r="V12" s="20"/>
      <c r="W12" s="20"/>
      <c r="X12" s="17"/>
      <c r="Y12" s="17"/>
      <c r="Z12" s="17"/>
      <c r="AA12" s="29"/>
      <c r="AB12" s="29"/>
      <c r="AC12" s="29"/>
      <c r="AD12" s="22"/>
      <c r="AE12" s="22"/>
      <c r="AF12" s="23" t="s">
        <v>29</v>
      </c>
      <c r="AG12" s="22"/>
    </row>
    <row r="13" spans="1:33" s="24" customFormat="1" ht="28.5" customHeight="1" x14ac:dyDescent="0.3">
      <c r="A13" s="11" t="s">
        <v>264</v>
      </c>
      <c r="B13" s="12" t="s">
        <v>203</v>
      </c>
      <c r="C13" s="13" t="s">
        <v>287</v>
      </c>
      <c r="D13" s="27">
        <v>2712</v>
      </c>
      <c r="E13" s="15">
        <v>70104</v>
      </c>
      <c r="F13" s="16" t="s">
        <v>288</v>
      </c>
      <c r="G13" s="41"/>
      <c r="H13" s="28"/>
      <c r="I13" s="28">
        <f>1.5*100</f>
        <v>150</v>
      </c>
      <c r="J13" s="28"/>
      <c r="K13" s="71"/>
      <c r="L13" s="28"/>
      <c r="M13" s="28"/>
      <c r="N13" s="28"/>
      <c r="O13" s="19"/>
      <c r="P13" s="19"/>
      <c r="Q13" s="20"/>
      <c r="R13" s="20">
        <v>6000</v>
      </c>
      <c r="S13" s="20"/>
      <c r="T13" s="20" t="s">
        <v>311</v>
      </c>
      <c r="U13" s="20"/>
      <c r="V13" s="20"/>
      <c r="W13" s="20"/>
      <c r="X13" s="17"/>
      <c r="Y13" s="17"/>
      <c r="Z13" s="17"/>
      <c r="AA13" s="29"/>
      <c r="AB13" s="29"/>
      <c r="AC13" s="29"/>
      <c r="AD13" s="39"/>
      <c r="AE13" s="39"/>
      <c r="AF13" s="23" t="s">
        <v>29</v>
      </c>
      <c r="AG13" s="23"/>
    </row>
    <row r="14" spans="1:33" s="24" customFormat="1" ht="28.5" customHeight="1" x14ac:dyDescent="0.3">
      <c r="A14" s="25" t="s">
        <v>264</v>
      </c>
      <c r="B14" s="26" t="s">
        <v>203</v>
      </c>
      <c r="C14" s="13" t="s">
        <v>289</v>
      </c>
      <c r="D14" s="27">
        <v>2712</v>
      </c>
      <c r="E14" s="15">
        <v>70104</v>
      </c>
      <c r="F14" s="16" t="s">
        <v>290</v>
      </c>
      <c r="G14" s="28"/>
      <c r="H14" s="28">
        <f>12*8</f>
        <v>96</v>
      </c>
      <c r="I14" s="28"/>
      <c r="J14" s="28"/>
      <c r="K14" s="71"/>
      <c r="L14" s="28"/>
      <c r="M14" s="28"/>
      <c r="N14" s="28"/>
      <c r="O14" s="19"/>
      <c r="P14" s="19"/>
      <c r="Q14" s="20"/>
      <c r="R14" s="20">
        <v>6000</v>
      </c>
      <c r="S14" s="20"/>
      <c r="T14" s="20" t="s">
        <v>312</v>
      </c>
      <c r="U14" s="20"/>
      <c r="V14" s="20"/>
      <c r="W14" s="20"/>
      <c r="X14" s="20"/>
      <c r="Y14" s="20"/>
      <c r="Z14" s="20"/>
      <c r="AA14" s="21"/>
      <c r="AB14" s="21"/>
      <c r="AC14" s="21"/>
      <c r="AD14" s="23"/>
      <c r="AE14" s="23"/>
      <c r="AF14" s="23" t="s">
        <v>29</v>
      </c>
      <c r="AG14" s="23"/>
    </row>
    <row r="15" spans="1:33" s="24" customFormat="1" ht="28.5" customHeight="1" x14ac:dyDescent="0.3">
      <c r="A15" s="11" t="s">
        <v>264</v>
      </c>
      <c r="B15" s="26" t="s">
        <v>212</v>
      </c>
      <c r="C15" s="26" t="s">
        <v>296</v>
      </c>
      <c r="D15" s="14">
        <v>9810</v>
      </c>
      <c r="E15" s="15">
        <v>72004</v>
      </c>
      <c r="F15" s="42" t="s">
        <v>297</v>
      </c>
      <c r="G15" s="28"/>
      <c r="H15" s="28">
        <v>144</v>
      </c>
      <c r="I15" s="28"/>
      <c r="J15" s="28"/>
      <c r="K15" s="71"/>
      <c r="L15" s="28"/>
      <c r="M15" s="28"/>
      <c r="N15" s="28"/>
      <c r="O15" s="19"/>
      <c r="P15" s="19"/>
      <c r="Q15" s="20"/>
      <c r="R15" s="20"/>
      <c r="S15" s="20">
        <v>3500</v>
      </c>
      <c r="T15" s="20">
        <v>12</v>
      </c>
      <c r="U15" s="20"/>
      <c r="V15" s="20"/>
      <c r="W15" s="20"/>
      <c r="X15" s="20"/>
      <c r="Y15" s="20"/>
      <c r="Z15" s="20"/>
      <c r="AA15" s="21"/>
      <c r="AB15" s="21"/>
      <c r="AC15" s="21"/>
      <c r="AD15" s="35"/>
      <c r="AE15" s="35"/>
      <c r="AF15" s="23" t="s">
        <v>29</v>
      </c>
      <c r="AG15" s="23"/>
    </row>
    <row r="16" spans="1:33" s="24" customFormat="1" ht="28.5" customHeight="1" x14ac:dyDescent="0.3">
      <c r="A16" s="11" t="s">
        <v>264</v>
      </c>
      <c r="B16" s="12" t="s">
        <v>225</v>
      </c>
      <c r="C16" s="26" t="s">
        <v>244</v>
      </c>
      <c r="D16" s="14">
        <v>9810</v>
      </c>
      <c r="E16" s="15" t="s">
        <v>271</v>
      </c>
      <c r="F16" s="42" t="s">
        <v>310</v>
      </c>
      <c r="G16" s="28"/>
      <c r="H16" s="28">
        <v>216</v>
      </c>
      <c r="I16" s="28"/>
      <c r="J16" s="28"/>
      <c r="K16" s="71"/>
      <c r="L16" s="28"/>
      <c r="M16" s="28"/>
      <c r="N16" s="28"/>
      <c r="O16" s="19"/>
      <c r="P16" s="19"/>
      <c r="Q16" s="20"/>
      <c r="R16" s="20"/>
      <c r="S16" s="20">
        <v>6000</v>
      </c>
      <c r="T16" s="20" t="s">
        <v>311</v>
      </c>
      <c r="U16" s="62"/>
      <c r="V16" s="20"/>
      <c r="W16" s="20"/>
      <c r="X16" s="17"/>
      <c r="Y16" s="17"/>
      <c r="Z16" s="17"/>
      <c r="AA16" s="29"/>
      <c r="AB16" s="21" t="s">
        <v>305</v>
      </c>
      <c r="AC16" s="29"/>
      <c r="AD16" s="35"/>
      <c r="AE16" s="35"/>
      <c r="AF16" s="23" t="s">
        <v>29</v>
      </c>
      <c r="AG16" s="23"/>
    </row>
    <row r="17" spans="1:33" s="24" customFormat="1" ht="28.5" customHeight="1" x14ac:dyDescent="0.3">
      <c r="A17" s="11" t="s">
        <v>264</v>
      </c>
      <c r="B17" s="12" t="s">
        <v>225</v>
      </c>
      <c r="C17" s="26" t="s">
        <v>303</v>
      </c>
      <c r="D17" s="14">
        <v>2710</v>
      </c>
      <c r="E17" s="15">
        <v>70104</v>
      </c>
      <c r="F17" s="16" t="s">
        <v>304</v>
      </c>
      <c r="G17" s="28"/>
      <c r="H17" s="28">
        <v>144</v>
      </c>
      <c r="I17" s="28"/>
      <c r="J17" s="28"/>
      <c r="K17" s="71"/>
      <c r="L17" s="28"/>
      <c r="M17" s="28"/>
      <c r="N17" s="28"/>
      <c r="O17" s="19"/>
      <c r="P17" s="19"/>
      <c r="Q17" s="20"/>
      <c r="R17" s="20">
        <v>3500</v>
      </c>
      <c r="S17" s="20"/>
      <c r="T17" s="20">
        <v>12</v>
      </c>
      <c r="U17" s="62"/>
      <c r="V17" s="20"/>
      <c r="W17" s="20"/>
      <c r="X17" s="17"/>
      <c r="Y17" s="17"/>
      <c r="Z17" s="17"/>
      <c r="AA17" s="29"/>
      <c r="AB17" s="29"/>
      <c r="AC17" s="29"/>
      <c r="AD17" s="35"/>
      <c r="AE17" s="35"/>
      <c r="AF17" s="23" t="s">
        <v>29</v>
      </c>
      <c r="AG17" s="23"/>
    </row>
    <row r="18" spans="1:33" s="24" customFormat="1" ht="28.5" customHeight="1" x14ac:dyDescent="0.3">
      <c r="A18" s="25" t="s">
        <v>264</v>
      </c>
      <c r="B18" s="12" t="s">
        <v>225</v>
      </c>
      <c r="C18" s="26" t="s">
        <v>291</v>
      </c>
      <c r="D18" s="14">
        <v>9810</v>
      </c>
      <c r="E18" s="15" t="s">
        <v>271</v>
      </c>
      <c r="F18" s="42" t="s">
        <v>292</v>
      </c>
      <c r="G18" s="28"/>
      <c r="H18" s="28">
        <f>1.5*144</f>
        <v>216</v>
      </c>
      <c r="I18" s="28"/>
      <c r="J18" s="28"/>
      <c r="K18" s="71"/>
      <c r="L18" s="28"/>
      <c r="M18" s="28"/>
      <c r="N18" s="28"/>
      <c r="O18" s="19"/>
      <c r="P18" s="19"/>
      <c r="Q18" s="20"/>
      <c r="R18" s="20"/>
      <c r="S18" s="20">
        <v>6000</v>
      </c>
      <c r="T18" s="20" t="s">
        <v>311</v>
      </c>
      <c r="U18" s="20"/>
      <c r="V18" s="20"/>
      <c r="W18" s="20"/>
      <c r="X18" s="17"/>
      <c r="Y18" s="17"/>
      <c r="Z18" s="17"/>
      <c r="AA18" s="29"/>
      <c r="AB18" s="29" t="s">
        <v>293</v>
      </c>
      <c r="AC18" s="29"/>
      <c r="AD18" s="35"/>
      <c r="AE18" s="35"/>
      <c r="AF18" s="23" t="s">
        <v>29</v>
      </c>
      <c r="AG18" s="23"/>
    </row>
    <row r="19" spans="1:33" s="24" customFormat="1" ht="44.25" customHeight="1" x14ac:dyDescent="0.3">
      <c r="A19" s="11" t="s">
        <v>264</v>
      </c>
      <c r="B19" s="12" t="s">
        <v>225</v>
      </c>
      <c r="C19" s="26" t="s">
        <v>245</v>
      </c>
      <c r="D19" s="14">
        <v>2712</v>
      </c>
      <c r="E19" s="15">
        <v>70104</v>
      </c>
      <c r="F19" s="16" t="s">
        <v>298</v>
      </c>
      <c r="G19" s="18"/>
      <c r="H19" s="18">
        <v>144</v>
      </c>
      <c r="I19" s="18"/>
      <c r="J19" s="18"/>
      <c r="K19" s="70"/>
      <c r="L19" s="18"/>
      <c r="M19" s="18"/>
      <c r="N19" s="18"/>
      <c r="O19" s="19"/>
      <c r="P19" s="19"/>
      <c r="Q19" s="20"/>
      <c r="R19" s="20">
        <v>3500</v>
      </c>
      <c r="S19" s="20"/>
      <c r="T19" s="20">
        <v>12</v>
      </c>
      <c r="U19" s="20"/>
      <c r="V19" s="20"/>
      <c r="W19" s="20"/>
      <c r="X19" s="17"/>
      <c r="Y19" s="17"/>
      <c r="Z19" s="17"/>
      <c r="AA19" s="29"/>
      <c r="AB19" s="29"/>
      <c r="AC19" s="29"/>
      <c r="AD19" s="22"/>
      <c r="AE19" s="22"/>
      <c r="AF19" s="23" t="s">
        <v>29</v>
      </c>
      <c r="AG19" s="23"/>
    </row>
    <row r="20" spans="1:33" s="24" customFormat="1" ht="28.5" customHeight="1" x14ac:dyDescent="0.3">
      <c r="A20" s="11" t="s">
        <v>264</v>
      </c>
      <c r="B20" s="12" t="s">
        <v>225</v>
      </c>
      <c r="C20" s="26" t="s">
        <v>245</v>
      </c>
      <c r="D20" s="27">
        <v>2712</v>
      </c>
      <c r="E20" s="15">
        <v>70104</v>
      </c>
      <c r="F20" s="16" t="s">
        <v>299</v>
      </c>
      <c r="G20" s="18"/>
      <c r="H20" s="18">
        <f>2*144</f>
        <v>288</v>
      </c>
      <c r="I20" s="18">
        <f>1.5*100</f>
        <v>150</v>
      </c>
      <c r="J20" s="18"/>
      <c r="K20" s="70"/>
      <c r="L20" s="18"/>
      <c r="M20" s="18"/>
      <c r="N20" s="18"/>
      <c r="O20" s="19"/>
      <c r="P20" s="19"/>
      <c r="Q20" s="20"/>
      <c r="R20" s="20">
        <v>6000</v>
      </c>
      <c r="S20" s="20"/>
      <c r="T20" s="20">
        <v>24</v>
      </c>
      <c r="U20" s="20"/>
      <c r="V20" s="20"/>
      <c r="W20" s="20"/>
      <c r="X20" s="17"/>
      <c r="Y20" s="17"/>
      <c r="Z20" s="17"/>
      <c r="AA20" s="29"/>
      <c r="AB20" s="29"/>
      <c r="AC20" s="29"/>
      <c r="AD20" s="22"/>
      <c r="AE20" s="22"/>
      <c r="AF20" s="23" t="s">
        <v>29</v>
      </c>
      <c r="AG20" s="23"/>
    </row>
    <row r="21" spans="1:33" s="24" customFormat="1" ht="28.5" customHeight="1" x14ac:dyDescent="0.3">
      <c r="A21" s="25" t="s">
        <v>264</v>
      </c>
      <c r="B21" s="12" t="s">
        <v>225</v>
      </c>
      <c r="C21" s="26" t="s">
        <v>300</v>
      </c>
      <c r="D21" s="27">
        <v>9810</v>
      </c>
      <c r="E21" s="15">
        <v>7205</v>
      </c>
      <c r="F21" s="16" t="s">
        <v>302</v>
      </c>
      <c r="G21" s="28"/>
      <c r="H21" s="28"/>
      <c r="I21" s="28">
        <f>2.5*100</f>
        <v>250</v>
      </c>
      <c r="J21" s="28"/>
      <c r="K21" s="71"/>
      <c r="L21" s="28"/>
      <c r="M21" s="28"/>
      <c r="N21" s="28"/>
      <c r="O21" s="28"/>
      <c r="P21" s="28"/>
      <c r="Q21" s="20"/>
      <c r="R21" s="20"/>
      <c r="S21" s="20">
        <v>5800</v>
      </c>
      <c r="T21" s="20">
        <v>24</v>
      </c>
      <c r="U21" s="20"/>
      <c r="V21" s="20"/>
      <c r="W21" s="20"/>
      <c r="X21" s="17"/>
      <c r="Y21" s="17"/>
      <c r="Z21" s="17"/>
      <c r="AA21" s="29"/>
      <c r="AB21" s="21" t="s">
        <v>301</v>
      </c>
      <c r="AC21" s="21"/>
      <c r="AD21" s="35"/>
      <c r="AE21" s="32"/>
      <c r="AF21" s="23" t="s">
        <v>29</v>
      </c>
      <c r="AG21" s="35"/>
    </row>
    <row r="22" spans="1:33" s="24" customFormat="1" ht="28.5" customHeight="1" x14ac:dyDescent="0.3">
      <c r="A22" s="11" t="s">
        <v>264</v>
      </c>
      <c r="B22" s="12" t="s">
        <v>225</v>
      </c>
      <c r="C22" s="26" t="s">
        <v>306</v>
      </c>
      <c r="D22" s="27">
        <v>2710</v>
      </c>
      <c r="E22" s="15">
        <v>70104</v>
      </c>
      <c r="F22" s="16" t="s">
        <v>307</v>
      </c>
      <c r="G22" s="28"/>
      <c r="H22" s="28">
        <v>144</v>
      </c>
      <c r="I22" s="28"/>
      <c r="J22" s="28"/>
      <c r="K22" s="71"/>
      <c r="L22" s="28"/>
      <c r="M22" s="28"/>
      <c r="N22" s="28"/>
      <c r="O22" s="28"/>
      <c r="P22" s="28"/>
      <c r="Q22" s="20"/>
      <c r="R22" s="20">
        <v>3500</v>
      </c>
      <c r="S22" s="20"/>
      <c r="T22" s="20">
        <v>12</v>
      </c>
      <c r="U22" s="62"/>
      <c r="V22" s="20"/>
      <c r="W22" s="20"/>
      <c r="X22" s="17"/>
      <c r="Y22" s="17"/>
      <c r="Z22" s="17"/>
      <c r="AA22" s="29"/>
      <c r="AB22" s="29"/>
      <c r="AC22" s="29"/>
      <c r="AD22" s="35"/>
      <c r="AE22" s="37"/>
      <c r="AF22" s="23" t="s">
        <v>29</v>
      </c>
      <c r="AG22" s="23"/>
    </row>
    <row r="23" spans="1:33" s="24" customFormat="1" ht="28.5" customHeight="1" x14ac:dyDescent="0.3">
      <c r="A23" s="11" t="s">
        <v>264</v>
      </c>
      <c r="B23" s="12" t="s">
        <v>225</v>
      </c>
      <c r="C23" s="26" t="s">
        <v>294</v>
      </c>
      <c r="D23" s="27">
        <v>2712</v>
      </c>
      <c r="E23" s="15">
        <v>70104</v>
      </c>
      <c r="F23" s="16" t="s">
        <v>295</v>
      </c>
      <c r="G23" s="28"/>
      <c r="H23" s="28">
        <f>12*8</f>
        <v>96</v>
      </c>
      <c r="I23" s="28"/>
      <c r="J23" s="28"/>
      <c r="K23" s="71"/>
      <c r="L23" s="28"/>
      <c r="M23" s="28"/>
      <c r="N23" s="28"/>
      <c r="O23" s="28"/>
      <c r="P23" s="28"/>
      <c r="Q23" s="20"/>
      <c r="R23" s="20">
        <v>6000</v>
      </c>
      <c r="S23" s="20"/>
      <c r="T23" s="20" t="s">
        <v>312</v>
      </c>
      <c r="U23" s="62"/>
      <c r="V23" s="20"/>
      <c r="W23" s="20"/>
      <c r="X23" s="17"/>
      <c r="Y23" s="17"/>
      <c r="Z23" s="17"/>
      <c r="AA23" s="29"/>
      <c r="AB23" s="29"/>
      <c r="AC23" s="29"/>
      <c r="AD23" s="35"/>
      <c r="AE23" s="37"/>
      <c r="AF23" s="23" t="s">
        <v>29</v>
      </c>
      <c r="AG23" s="23"/>
    </row>
    <row r="24" spans="1:33" s="24" customFormat="1" ht="28.5" customHeight="1" x14ac:dyDescent="0.3">
      <c r="A24" s="11" t="s">
        <v>264</v>
      </c>
      <c r="B24" s="26" t="s">
        <v>246</v>
      </c>
      <c r="C24" s="26" t="s">
        <v>308</v>
      </c>
      <c r="D24" s="27">
        <v>2712</v>
      </c>
      <c r="E24" s="15">
        <v>70104</v>
      </c>
      <c r="F24" s="16" t="s">
        <v>309</v>
      </c>
      <c r="G24" s="28"/>
      <c r="H24" s="28">
        <f>12*8</f>
        <v>96</v>
      </c>
      <c r="I24" s="28"/>
      <c r="J24" s="28"/>
      <c r="K24" s="71"/>
      <c r="L24" s="28"/>
      <c r="M24" s="28"/>
      <c r="N24" s="28"/>
      <c r="O24" s="28"/>
      <c r="P24" s="28"/>
      <c r="Q24" s="20"/>
      <c r="R24" s="20">
        <v>6000</v>
      </c>
      <c r="S24" s="20"/>
      <c r="T24" s="20" t="s">
        <v>312</v>
      </c>
      <c r="U24" s="28"/>
      <c r="V24" s="28"/>
      <c r="W24" s="28"/>
      <c r="X24" s="28"/>
      <c r="Y24" s="28"/>
      <c r="Z24" s="28"/>
      <c r="AA24" s="51"/>
      <c r="AB24" s="21"/>
      <c r="AC24" s="21"/>
      <c r="AD24" s="35"/>
      <c r="AE24" s="37"/>
      <c r="AF24" s="23" t="s">
        <v>29</v>
      </c>
      <c r="AG24" s="35"/>
    </row>
    <row r="26" spans="1:33" ht="30" customHeight="1" x14ac:dyDescent="0.3">
      <c r="A26" s="53"/>
      <c r="B26" s="120"/>
      <c r="C26" s="121"/>
      <c r="D26" s="121"/>
      <c r="E26" s="122"/>
      <c r="F26" s="76" t="s">
        <v>315</v>
      </c>
      <c r="G26" s="77"/>
      <c r="H26" s="78">
        <f>SUBTOTAL(3,H3:H24)</f>
        <v>19</v>
      </c>
      <c r="I26" s="78">
        <f>SUBTOTAL(3,I3:I24)</f>
        <v>5</v>
      </c>
      <c r="J26" s="78">
        <f>SUBTOTAL(3,J3:J24)</f>
        <v>0</v>
      </c>
      <c r="K26" s="79"/>
      <c r="L26" s="78">
        <f>SUBTOTAL(3,L3:L24)</f>
        <v>0</v>
      </c>
      <c r="M26" s="78">
        <f>SUBTOTAL(3,M3:M24)</f>
        <v>0</v>
      </c>
      <c r="N26" s="78">
        <f>SUBTOTAL(3,N3:N24)</f>
        <v>0</v>
      </c>
      <c r="O26" s="78">
        <f>SUBTOTAL(3,O3:O24)</f>
        <v>0</v>
      </c>
      <c r="P26" s="96"/>
      <c r="Q26" s="78">
        <f t="shared" ref="Q26:Z26" si="0">SUBTOTAL(3,Q3:Q24)</f>
        <v>0</v>
      </c>
      <c r="R26" s="78">
        <f t="shared" si="0"/>
        <v>14</v>
      </c>
      <c r="S26" s="78">
        <f t="shared" si="0"/>
        <v>8</v>
      </c>
      <c r="T26" s="78">
        <f t="shared" si="0"/>
        <v>22</v>
      </c>
      <c r="U26" s="78">
        <f t="shared" si="0"/>
        <v>0</v>
      </c>
      <c r="V26" s="78">
        <f t="shared" si="0"/>
        <v>0</v>
      </c>
      <c r="W26" s="78">
        <f t="shared" si="0"/>
        <v>0</v>
      </c>
      <c r="X26" s="78">
        <f t="shared" si="0"/>
        <v>0</v>
      </c>
      <c r="Y26" s="78">
        <f t="shared" si="0"/>
        <v>0</v>
      </c>
      <c r="Z26" s="78">
        <f t="shared" si="0"/>
        <v>0</v>
      </c>
      <c r="AA26" s="30">
        <v>22</v>
      </c>
      <c r="AB26" s="21" t="s">
        <v>253</v>
      </c>
      <c r="AD26" s="78">
        <f>SUBTOTAL(3,AD3:AD24)</f>
        <v>0</v>
      </c>
      <c r="AE26" s="78">
        <f>SUBTOTAL(3,AE3:AE24)</f>
        <v>0</v>
      </c>
      <c r="AF26" s="78">
        <f>SUBTOTAL(3,AF3:AF24)</f>
        <v>22</v>
      </c>
      <c r="AG26" s="78">
        <f>SUBTOTAL(3,AG3:AG24)</f>
        <v>0</v>
      </c>
    </row>
    <row r="27" spans="1:33" ht="24.95" customHeight="1" x14ac:dyDescent="0.3">
      <c r="A27" s="86"/>
      <c r="B27" s="59"/>
      <c r="C27" s="59"/>
      <c r="D27" s="59"/>
      <c r="E27" s="59"/>
      <c r="F27" s="75" t="s">
        <v>259</v>
      </c>
      <c r="H27" s="74">
        <f>SUBTOTAL(9,H3:H24)</f>
        <v>3264</v>
      </c>
      <c r="I27" s="83">
        <f>SUBTOTAL(9,I3:I23)</f>
        <v>800</v>
      </c>
      <c r="J27" s="83">
        <f>SUBTOTAL(9,J3:J23)</f>
        <v>0</v>
      </c>
      <c r="K27" s="84"/>
      <c r="L27" s="74">
        <f>SUBTOTAL(9,L3:L23)</f>
        <v>0</v>
      </c>
      <c r="M27" s="83">
        <f>SUBTOTAL(9,M3:M23)</f>
        <v>0</v>
      </c>
      <c r="N27" s="83">
        <f>SUBTOTAL(9,N3:N23)</f>
        <v>0</v>
      </c>
      <c r="Q27" s="87">
        <f>SUBTOTAL(9,Q3:Q23)</f>
        <v>0</v>
      </c>
      <c r="R27" s="87">
        <f>SUBTOTAL(9,R3:R23)</f>
        <v>65500</v>
      </c>
      <c r="S27" s="87">
        <f>SUBTOTAL(9,S3:S23)</f>
        <v>45100</v>
      </c>
      <c r="T27" s="87"/>
      <c r="U27" s="87"/>
      <c r="V27" s="87"/>
      <c r="W27" s="87">
        <f>SUBTOTAL(9,W3:W23)</f>
        <v>0</v>
      </c>
      <c r="X27" s="87">
        <f>SUBTOTAL(9,X3:X23)</f>
        <v>0</v>
      </c>
      <c r="AA27" s="33">
        <v>13</v>
      </c>
      <c r="AB27" s="21" t="s">
        <v>254</v>
      </c>
    </row>
    <row r="28" spans="1:33" ht="24.95" customHeight="1" x14ac:dyDescent="0.3">
      <c r="A28" s="86"/>
      <c r="B28" s="98"/>
      <c r="C28" s="98"/>
      <c r="D28" s="98"/>
      <c r="E28" s="98"/>
      <c r="F28" s="98"/>
      <c r="H28" s="73"/>
      <c r="I28" s="99">
        <f>I27+J27</f>
        <v>800</v>
      </c>
      <c r="J28" s="99"/>
      <c r="K28" s="80"/>
      <c r="L28" s="81"/>
      <c r="M28" s="100">
        <f>M27+N27</f>
        <v>0</v>
      </c>
      <c r="N28" s="100"/>
      <c r="AA28" s="52">
        <v>16</v>
      </c>
      <c r="AB28" s="21" t="s">
        <v>255</v>
      </c>
    </row>
    <row r="29" spans="1:33" ht="30" customHeight="1" x14ac:dyDescent="0.3">
      <c r="A29" s="86" t="s">
        <v>264</v>
      </c>
      <c r="B29" s="88" t="s">
        <v>314</v>
      </c>
      <c r="C29" s="88"/>
      <c r="D29" s="88"/>
      <c r="E29" s="88"/>
      <c r="F29" s="88"/>
      <c r="H29" s="101">
        <f>H27+I28</f>
        <v>4064</v>
      </c>
      <c r="I29" s="101"/>
      <c r="J29" s="101"/>
      <c r="K29" s="82"/>
      <c r="L29" s="102">
        <f>L27+M28</f>
        <v>0</v>
      </c>
      <c r="M29" s="102"/>
      <c r="N29" s="102"/>
      <c r="AA29" s="56">
        <f>SUBTOTAL(9,AA26:AA28)</f>
        <v>51</v>
      </c>
      <c r="AB29" s="85" t="s">
        <v>266</v>
      </c>
    </row>
    <row r="31" spans="1:33" x14ac:dyDescent="0.3">
      <c r="L31" s="118"/>
      <c r="M31" s="118"/>
      <c r="N31" s="118"/>
    </row>
    <row r="32" spans="1:33" x14ac:dyDescent="0.3">
      <c r="L32" s="118"/>
      <c r="M32" s="118"/>
      <c r="N32" s="118"/>
    </row>
    <row r="33" spans="12:14" x14ac:dyDescent="0.3">
      <c r="L33" s="118"/>
      <c r="M33" s="118"/>
      <c r="N33" s="118"/>
    </row>
  </sheetData>
  <autoFilter ref="A2:AG24"/>
  <mergeCells count="26">
    <mergeCell ref="O1:O2"/>
    <mergeCell ref="Q1:Q2"/>
    <mergeCell ref="T1:T2"/>
    <mergeCell ref="U1:U2"/>
    <mergeCell ref="A1:A2"/>
    <mergeCell ref="C1:C2"/>
    <mergeCell ref="D1:D2"/>
    <mergeCell ref="E1:E2"/>
    <mergeCell ref="F1:F2"/>
    <mergeCell ref="G1:G2"/>
    <mergeCell ref="L31:N33"/>
    <mergeCell ref="AD1:AG1"/>
    <mergeCell ref="B26:E26"/>
    <mergeCell ref="B28:F28"/>
    <mergeCell ref="I28:J28"/>
    <mergeCell ref="M28:N28"/>
    <mergeCell ref="H29:J29"/>
    <mergeCell ref="L29:N29"/>
    <mergeCell ref="V1:V2"/>
    <mergeCell ref="W1:W2"/>
    <mergeCell ref="X1:X2"/>
    <mergeCell ref="Y1:Y2"/>
    <mergeCell ref="Z1:Z2"/>
    <mergeCell ref="AA1:AA2"/>
    <mergeCell ref="H1:J1"/>
    <mergeCell ref="L1:N1"/>
  </mergeCells>
  <pageMargins left="0.35433070866141736" right="0.27559055118110237" top="0.98425196850393704" bottom="0.47244094488188981" header="0.35433070866141736" footer="0.27559055118110237"/>
  <pageSetup paperSize="9" scale="93" fitToHeight="20" orientation="portrait" r:id="rId1"/>
  <headerFooter>
    <oddHeader>&amp;LSenBJF
Referat I D
&amp;C&amp;"-,Fett"&amp;14MEB
&amp;R&amp;"-,Fett"&amp;12Stand: 05.09.2017
Seite &amp;P von &amp;N</oddHeader>
    <oddFooter>&amp;L&amp;8&amp;Z&amp;F&amp;R&amp;10Seite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neue Schulen</vt:lpstr>
      <vt:lpstr>Erweiterung und Reaktivierung</vt:lpstr>
      <vt:lpstr>Sanierung</vt:lpstr>
      <vt:lpstr>MEB</vt:lpstr>
      <vt:lpstr>'Erweiterung und Reaktivierung'!Druckbereich</vt:lpstr>
      <vt:lpstr>MEB!Druckbereich</vt:lpstr>
      <vt:lpstr>'neue Schulen'!Druckbereich</vt:lpstr>
      <vt:lpstr>Sanierung!Druckbereich</vt:lpstr>
      <vt:lpstr>'Erweiterung und Reaktivierung'!Drucktitel</vt:lpstr>
      <vt:lpstr>MEB!Drucktitel</vt:lpstr>
      <vt:lpstr>'neue Schulen'!Drucktitel</vt:lpstr>
      <vt:lpstr>Sanierung!Drucktitel</vt:lpstr>
    </vt:vector>
  </TitlesOfParts>
  <Company>SenBJW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Gapp, Roger</dc:creator>
  <cp:lastModifiedBy>Friederike Steinberg</cp:lastModifiedBy>
  <cp:lastPrinted>2017-09-05T12:57:51Z</cp:lastPrinted>
  <dcterms:created xsi:type="dcterms:W3CDTF">2017-08-21T07:21:05Z</dcterms:created>
  <dcterms:modified xsi:type="dcterms:W3CDTF">2017-09-06T08:46:37Z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1839001000</vt:i4>
  </property>
  <property fmtid="{D5CDD505-2E9C-101B-9397-08002B2CF9AE}" pid="3" name="_NewReviewCycle">
    <vt:lpwstr/>
  </property>
  <property fmtid="{D5CDD505-2E9C-101B-9397-08002B2CF9AE}" pid="4" name="_EmailSubject">
    <vt:lpwstr>Übersicht Baumaßnahmen </vt:lpwstr>
  </property>
  <property fmtid="{D5CDD505-2E9C-101B-9397-08002B2CF9AE}" pid="5" name="_AuthorEmail">
    <vt:lpwstr>roger@gapp-berlin.de</vt:lpwstr>
  </property>
  <property fmtid="{D5CDD505-2E9C-101B-9397-08002B2CF9AE}" pid="6" name="_AuthorEmailDisplayName">
    <vt:lpwstr>Roger Gapp</vt:lpwstr>
  </property>
  <property fmtid="{D5CDD505-2E9C-101B-9397-08002B2CF9AE}" pid="7" name="_ReviewingToolsShownOnce">
    <vt:lpwstr/>
  </property>
</Properties>
</file>